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955" windowHeight="7995" firstSheet="3" activeTab="8"/>
  </bookViews>
  <sheets>
    <sheet name="入力データ" sheetId="1" r:id="rId1"/>
    <sheet name="確認 (2)" sheetId="2" r:id="rId2"/>
    <sheet name="入力シート(原本)" sheetId="3" r:id="rId3"/>
    <sheet name="入力シート(1)" sheetId="4" r:id="rId4"/>
    <sheet name="入力シート(2)" sheetId="5" r:id="rId5"/>
    <sheet name="入力シート(3)" sheetId="6" r:id="rId6"/>
    <sheet name="入力シート(4)" sheetId="7" r:id="rId7"/>
    <sheet name="入力シート(5)" sheetId="8" r:id="rId8"/>
    <sheet name="入力シート(6)" sheetId="9" r:id="rId9"/>
  </sheets>
  <definedNames>
    <definedName name="やく物長さ">'入力データ'!$B$2:$H$23</definedName>
  </definedNames>
  <calcPr fullCalcOnLoad="1"/>
</workbook>
</file>

<file path=xl/sharedStrings.xml><?xml version="1.0" encoding="utf-8"?>
<sst xmlns="http://schemas.openxmlformats.org/spreadsheetml/2006/main" count="308" uniqueCount="113">
  <si>
    <t>やく物間長</t>
  </si>
  <si>
    <t>定尺長</t>
  </si>
  <si>
    <t>始点面間寸法</t>
  </si>
  <si>
    <t>ライナ長(直/切)</t>
  </si>
  <si>
    <t>終点面間寸法</t>
  </si>
  <si>
    <t>残長</t>
  </si>
  <si>
    <t>始点拘束</t>
  </si>
  <si>
    <t>終点拘束</t>
  </si>
  <si>
    <t>拘束</t>
  </si>
  <si>
    <t>切管1</t>
  </si>
  <si>
    <t>切管2</t>
  </si>
  <si>
    <t>直管本数</t>
  </si>
  <si>
    <t>本</t>
  </si>
  <si>
    <t>始点直管拘束本数</t>
  </si>
  <si>
    <t>終点直管拘束本数</t>
  </si>
  <si>
    <t>直管減本数</t>
  </si>
  <si>
    <t>甲切切断長</t>
  </si>
  <si>
    <t>乙切切断長</t>
  </si>
  <si>
    <t>刺し方向</t>
  </si>
  <si>
    <t>ライナ長</t>
  </si>
  <si>
    <t>計上本数</t>
  </si>
  <si>
    <t>中間直管拘束本数</t>
  </si>
  <si>
    <t>⇒0右から左、1左から右</t>
  </si>
  <si>
    <t>やく物長さ</t>
  </si>
  <si>
    <t>曲管100-45</t>
  </si>
  <si>
    <t>曲管100-22</t>
  </si>
  <si>
    <t>曲管100-11</t>
  </si>
  <si>
    <t>両曲100-45</t>
  </si>
  <si>
    <t>両曲100-22</t>
  </si>
  <si>
    <t>継ぎ輪100</t>
  </si>
  <si>
    <t>Ｔ字100-100</t>
  </si>
  <si>
    <t>名称</t>
  </si>
  <si>
    <t>分類</t>
  </si>
  <si>
    <t>両仕切り弁</t>
  </si>
  <si>
    <t>刺し先</t>
  </si>
  <si>
    <t>刺し受け</t>
  </si>
  <si>
    <t>Ｉ</t>
  </si>
  <si>
    <t>フランジＴ字75（浅）</t>
  </si>
  <si>
    <t>フランジＴ字75（浅）</t>
  </si>
  <si>
    <t>Ｔ字100-100I</t>
  </si>
  <si>
    <t>正</t>
  </si>
  <si>
    <t>両曲100-45</t>
  </si>
  <si>
    <t>切管可能確認</t>
  </si>
  <si>
    <t>割T100-V型</t>
  </si>
  <si>
    <t>割T100-F型</t>
  </si>
  <si>
    <t>配管略図作成支援シート</t>
  </si>
  <si>
    <t>Ｖ1.3</t>
  </si>
  <si>
    <t>ライナ長</t>
  </si>
  <si>
    <t>始点面間寸法</t>
  </si>
  <si>
    <t>残長</t>
  </si>
  <si>
    <t>ライナ長(直/切)</t>
  </si>
  <si>
    <t>終点面間寸法</t>
  </si>
  <si>
    <t>始点拘束</t>
  </si>
  <si>
    <t>拘束</t>
  </si>
  <si>
    <t>終点拘束</t>
  </si>
  <si>
    <t>切管1</t>
  </si>
  <si>
    <t>切管2</t>
  </si>
  <si>
    <t>甲切切断長</t>
  </si>
  <si>
    <t>乙切切断長</t>
  </si>
  <si>
    <t>直管本数</t>
  </si>
  <si>
    <t>本</t>
  </si>
  <si>
    <t>直管減本数</t>
  </si>
  <si>
    <t>計上本数</t>
  </si>
  <si>
    <t>始点直管拘束本数</t>
  </si>
  <si>
    <t>中間直管拘束本数</t>
  </si>
  <si>
    <t>終点直管拘束本数</t>
  </si>
  <si>
    <t>やく物間長</t>
  </si>
  <si>
    <t>定尺長</t>
  </si>
  <si>
    <t>刺し方向</t>
  </si>
  <si>
    <t>Ｔ字100-100</t>
  </si>
  <si>
    <t>フランジＴ字75</t>
  </si>
  <si>
    <t>フランジＴ字75</t>
  </si>
  <si>
    <t>(カタログ値）</t>
  </si>
  <si>
    <t>曲管75-45</t>
  </si>
  <si>
    <t>曲管75-22</t>
  </si>
  <si>
    <t>曲管75-11</t>
  </si>
  <si>
    <t>両曲75-45</t>
  </si>
  <si>
    <t>両曲75-22</t>
  </si>
  <si>
    <t>Ｔ字100-75</t>
  </si>
  <si>
    <t>Ｔ字100-75I</t>
  </si>
  <si>
    <t>仕切り弁(75～100)</t>
  </si>
  <si>
    <t>定尺長</t>
  </si>
  <si>
    <t>刺し方向</t>
  </si>
  <si>
    <t>Ｔ字100-100</t>
  </si>
  <si>
    <t>Ｔ字100-100</t>
  </si>
  <si>
    <t>仕切り弁(75～100)</t>
  </si>
  <si>
    <t>仕切り弁(75～100)</t>
  </si>
  <si>
    <t>配管略図作成支援シート</t>
  </si>
  <si>
    <t>Ｖ1.3</t>
  </si>
  <si>
    <t>定尺長</t>
  </si>
  <si>
    <t>刺し方向</t>
  </si>
  <si>
    <t>⇒0右から左、1左から右</t>
  </si>
  <si>
    <t>ライナ長</t>
  </si>
  <si>
    <t>始点面間寸法</t>
  </si>
  <si>
    <t>残長</t>
  </si>
  <si>
    <t>ライナ長(直/切)</t>
  </si>
  <si>
    <t>終点面間寸法</t>
  </si>
  <si>
    <t>始点拘束</t>
  </si>
  <si>
    <t>拘束</t>
  </si>
  <si>
    <t>終点拘束</t>
  </si>
  <si>
    <t>切管1</t>
  </si>
  <si>
    <t>切管2</t>
  </si>
  <si>
    <t>甲切切断長</t>
  </si>
  <si>
    <t>乙切切断長</t>
  </si>
  <si>
    <t>切管可能確認</t>
  </si>
  <si>
    <t>直管本数</t>
  </si>
  <si>
    <t>本</t>
  </si>
  <si>
    <t>直管減本数</t>
  </si>
  <si>
    <t>計上本数</t>
  </si>
  <si>
    <t>始点直管拘束本数</t>
  </si>
  <si>
    <t>中間直管拘束本数</t>
  </si>
  <si>
    <t>終点直管拘束本数</t>
  </si>
  <si>
    <t>やく物間長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</si>
</sst>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MS UI Gothic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176" fontId="0" fillId="0" borderId="1" xfId="0" applyNumberFormat="1" applyBorder="1" applyAlignment="1">
      <alignment vertical="center"/>
    </xf>
    <xf numFmtId="0" fontId="0" fillId="0" borderId="1" xfId="0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6" xfId="0" applyBorder="1" applyAlignment="1" applyProtection="1">
      <alignment vertic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3"/>
  <sheetViews>
    <sheetView workbookViewId="0" topLeftCell="A1">
      <selection activeCell="B24" sqref="B24"/>
    </sheetView>
  </sheetViews>
  <sheetFormatPr defaultColWidth="9.00390625" defaultRowHeight="13.5"/>
  <cols>
    <col min="2" max="2" width="16.375" style="0" customWidth="1"/>
    <col min="3" max="3" width="12.75390625" style="0" customWidth="1"/>
  </cols>
  <sheetData>
    <row r="1" ht="13.5">
      <c r="B1" t="s">
        <v>23</v>
      </c>
    </row>
    <row r="2" spans="2:6" ht="13.5">
      <c r="B2" t="s">
        <v>31</v>
      </c>
      <c r="C2" t="s">
        <v>32</v>
      </c>
      <c r="D2" t="s">
        <v>35</v>
      </c>
      <c r="E2" t="s">
        <v>34</v>
      </c>
      <c r="F2" t="s">
        <v>36</v>
      </c>
    </row>
    <row r="3" spans="2:5" ht="13.5">
      <c r="B3" t="s">
        <v>24</v>
      </c>
      <c r="C3">
        <v>1</v>
      </c>
      <c r="D3">
        <v>0.15</v>
      </c>
      <c r="E3">
        <v>0.3</v>
      </c>
    </row>
    <row r="4" spans="2:5" ht="13.5">
      <c r="B4" t="s">
        <v>25</v>
      </c>
      <c r="C4">
        <v>1</v>
      </c>
      <c r="D4">
        <v>0.15</v>
      </c>
      <c r="E4">
        <v>0.25</v>
      </c>
    </row>
    <row r="5" spans="2:5" ht="13.5">
      <c r="B5" t="s">
        <v>26</v>
      </c>
      <c r="C5">
        <v>1</v>
      </c>
      <c r="D5">
        <v>0.1</v>
      </c>
      <c r="E5">
        <v>0.25</v>
      </c>
    </row>
    <row r="6" spans="2:5" ht="13.5">
      <c r="B6" t="s">
        <v>27</v>
      </c>
      <c r="C6">
        <v>1</v>
      </c>
      <c r="D6">
        <v>0.15</v>
      </c>
      <c r="E6">
        <v>0.15</v>
      </c>
    </row>
    <row r="7" spans="2:5" ht="13.5">
      <c r="B7" t="s">
        <v>28</v>
      </c>
      <c r="C7">
        <v>1</v>
      </c>
      <c r="D7">
        <v>0.15</v>
      </c>
      <c r="E7">
        <v>0.15</v>
      </c>
    </row>
    <row r="8" spans="2:5" ht="13.5">
      <c r="B8" t="s">
        <v>73</v>
      </c>
      <c r="C8">
        <v>1</v>
      </c>
      <c r="D8">
        <v>0.15</v>
      </c>
      <c r="E8">
        <v>0.25</v>
      </c>
    </row>
    <row r="9" spans="2:5" ht="13.5">
      <c r="B9" t="s">
        <v>74</v>
      </c>
      <c r="C9">
        <v>1</v>
      </c>
      <c r="D9">
        <v>0.1</v>
      </c>
      <c r="E9">
        <v>0.25</v>
      </c>
    </row>
    <row r="10" spans="2:5" ht="13.5">
      <c r="B10" t="s">
        <v>75</v>
      </c>
      <c r="C10">
        <v>1</v>
      </c>
      <c r="D10">
        <v>0.1</v>
      </c>
      <c r="E10">
        <v>0.25</v>
      </c>
    </row>
    <row r="11" spans="2:5" ht="13.5">
      <c r="B11" t="s">
        <v>76</v>
      </c>
      <c r="C11">
        <v>1</v>
      </c>
      <c r="D11">
        <v>0.15</v>
      </c>
      <c r="E11">
        <v>0.15</v>
      </c>
    </row>
    <row r="12" spans="2:5" ht="13.5">
      <c r="B12" t="s">
        <v>77</v>
      </c>
      <c r="C12">
        <v>1</v>
      </c>
      <c r="D12">
        <v>0.1</v>
      </c>
      <c r="E12">
        <v>0.1</v>
      </c>
    </row>
    <row r="13" spans="2:4" ht="13.5">
      <c r="B13" t="s">
        <v>29</v>
      </c>
      <c r="C13">
        <v>2</v>
      </c>
      <c r="D13">
        <v>0.22</v>
      </c>
    </row>
    <row r="14" spans="2:6" ht="13.5">
      <c r="B14" t="s">
        <v>30</v>
      </c>
      <c r="C14">
        <v>1</v>
      </c>
      <c r="D14">
        <v>0.2</v>
      </c>
      <c r="E14">
        <v>0.3</v>
      </c>
      <c r="F14">
        <v>0.2</v>
      </c>
    </row>
    <row r="15" spans="2:5" ht="13.5">
      <c r="B15" t="s">
        <v>78</v>
      </c>
      <c r="C15">
        <v>1</v>
      </c>
      <c r="D15">
        <v>0.15</v>
      </c>
      <c r="E15">
        <v>0.3</v>
      </c>
    </row>
    <row r="16" spans="2:5" ht="13.5">
      <c r="B16" t="s">
        <v>80</v>
      </c>
      <c r="C16">
        <v>1</v>
      </c>
      <c r="D16">
        <v>0.1</v>
      </c>
      <c r="E16">
        <v>0.4</v>
      </c>
    </row>
    <row r="17" spans="2:5" ht="13.5">
      <c r="B17" t="s">
        <v>33</v>
      </c>
      <c r="C17">
        <v>1</v>
      </c>
      <c r="D17">
        <v>0.1</v>
      </c>
      <c r="E17">
        <v>0.1</v>
      </c>
    </row>
    <row r="18" spans="2:6" ht="13.5">
      <c r="B18" t="s">
        <v>38</v>
      </c>
      <c r="C18">
        <v>1</v>
      </c>
      <c r="D18">
        <v>0.2</v>
      </c>
      <c r="E18">
        <v>0.35</v>
      </c>
      <c r="F18">
        <v>0.12</v>
      </c>
    </row>
    <row r="19" spans="2:6" ht="13.5">
      <c r="B19" t="s">
        <v>71</v>
      </c>
      <c r="C19">
        <v>1</v>
      </c>
      <c r="D19">
        <v>0.15</v>
      </c>
      <c r="E19">
        <v>0.3</v>
      </c>
      <c r="F19">
        <v>0.2</v>
      </c>
    </row>
    <row r="20" spans="2:5" ht="13.5">
      <c r="B20" t="s">
        <v>39</v>
      </c>
      <c r="C20">
        <v>1</v>
      </c>
      <c r="D20">
        <v>0.2</v>
      </c>
      <c r="E20">
        <v>0.2</v>
      </c>
    </row>
    <row r="21" spans="2:5" ht="13.5">
      <c r="B21" t="s">
        <v>79</v>
      </c>
      <c r="C21">
        <v>1</v>
      </c>
      <c r="D21">
        <v>0.2</v>
      </c>
      <c r="E21">
        <v>0.2</v>
      </c>
    </row>
    <row r="22" spans="2:7" ht="13.5">
      <c r="B22" t="s">
        <v>43</v>
      </c>
      <c r="C22">
        <v>2</v>
      </c>
      <c r="D22">
        <v>0.37</v>
      </c>
      <c r="E22">
        <v>0.37</v>
      </c>
      <c r="G22" t="s">
        <v>72</v>
      </c>
    </row>
    <row r="23" spans="2:5" ht="13.5">
      <c r="B23" t="s">
        <v>44</v>
      </c>
      <c r="C23">
        <v>2</v>
      </c>
      <c r="D23">
        <v>0.37</v>
      </c>
      <c r="E23">
        <v>0.37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V29"/>
  <sheetViews>
    <sheetView workbookViewId="0" topLeftCell="A4">
      <selection activeCell="A21" sqref="A21"/>
    </sheetView>
  </sheetViews>
  <sheetFormatPr defaultColWidth="9.00390625" defaultRowHeight="13.5"/>
  <cols>
    <col min="1" max="1" width="19.25390625" style="0" customWidth="1"/>
    <col min="4" max="4" width="1.75390625" style="0" customWidth="1"/>
    <col min="7" max="7" width="1.4921875" style="0" customWidth="1"/>
    <col min="10" max="10" width="1.75390625" style="0" customWidth="1"/>
    <col min="13" max="13" width="2.00390625" style="0" customWidth="1"/>
  </cols>
  <sheetData>
    <row r="3" spans="1:22" ht="13.5">
      <c r="A3" t="s">
        <v>1</v>
      </c>
      <c r="B3" s="1">
        <v>4</v>
      </c>
      <c r="R3" t="str">
        <f>'入力データ'!B2</f>
        <v>名称</v>
      </c>
      <c r="S3" t="str">
        <f>'入力データ'!C2</f>
        <v>分類</v>
      </c>
      <c r="T3" t="str">
        <f>'入力データ'!D2</f>
        <v>刺し受け</v>
      </c>
      <c r="U3" t="str">
        <f>'入力データ'!E2</f>
        <v>刺し先</v>
      </c>
      <c r="V3" t="str">
        <f>'入力データ'!F2</f>
        <v>Ｉ</v>
      </c>
    </row>
    <row r="4" spans="1:22" ht="13.5">
      <c r="A4" t="s">
        <v>18</v>
      </c>
      <c r="B4" s="1">
        <v>0</v>
      </c>
      <c r="C4" t="s">
        <v>22</v>
      </c>
      <c r="R4" t="str">
        <f>'入力データ'!B3</f>
        <v>曲管100-45</v>
      </c>
      <c r="S4">
        <f>'入力データ'!C3</f>
        <v>1</v>
      </c>
      <c r="T4">
        <f>'入力データ'!D3</f>
        <v>0.15</v>
      </c>
      <c r="U4">
        <f>'入力データ'!E3</f>
        <v>0.3</v>
      </c>
      <c r="V4">
        <f>'入力データ'!F3</f>
        <v>0</v>
      </c>
    </row>
    <row r="5" spans="1:22" ht="13.5">
      <c r="A5" t="s">
        <v>19</v>
      </c>
      <c r="B5" s="1">
        <v>0.03</v>
      </c>
      <c r="R5" t="str">
        <f>'入力データ'!B4</f>
        <v>曲管100-22</v>
      </c>
      <c r="S5">
        <f>'入力データ'!C4</f>
        <v>1</v>
      </c>
      <c r="T5">
        <f>'入力データ'!D4</f>
        <v>0.15</v>
      </c>
      <c r="U5">
        <f>'入力データ'!E4</f>
        <v>0.25</v>
      </c>
      <c r="V5">
        <f>'入力データ'!F4</f>
        <v>0</v>
      </c>
    </row>
    <row r="6" spans="3:22" ht="13.5">
      <c r="C6" t="s">
        <v>40</v>
      </c>
      <c r="R6" t="str">
        <f>'入力データ'!B5</f>
        <v>曲管100-11</v>
      </c>
      <c r="S6">
        <f>'入力データ'!C5</f>
        <v>1</v>
      </c>
      <c r="T6">
        <f>'入力データ'!D5</f>
        <v>0.1</v>
      </c>
      <c r="U6">
        <f>'入力データ'!E5</f>
        <v>0.25</v>
      </c>
      <c r="V6">
        <f>'入力データ'!F5</f>
        <v>0</v>
      </c>
    </row>
    <row r="7" spans="2:22" ht="13.5">
      <c r="B7" s="11" t="s">
        <v>37</v>
      </c>
      <c r="C7" s="11"/>
      <c r="E7" s="11"/>
      <c r="F7" s="11"/>
      <c r="H7" s="11"/>
      <c r="I7" s="11"/>
      <c r="K7" s="11"/>
      <c r="L7" s="11"/>
      <c r="R7" t="str">
        <f>'入力データ'!B6</f>
        <v>両曲100-45</v>
      </c>
      <c r="S7">
        <f>'入力データ'!C6</f>
        <v>1</v>
      </c>
      <c r="T7">
        <f>'入力データ'!D6</f>
        <v>0.15</v>
      </c>
      <c r="U7">
        <f>'入力データ'!E6</f>
        <v>0.15</v>
      </c>
      <c r="V7">
        <f>'入力データ'!F6</f>
        <v>0</v>
      </c>
    </row>
    <row r="8" spans="1:22" ht="13.5">
      <c r="A8" t="s">
        <v>2</v>
      </c>
      <c r="B8" s="9">
        <f>VLOOKUP(B7,$R$4:$V$25,IF(C6="逆",3,4),0)</f>
        <v>0.35</v>
      </c>
      <c r="C8" s="9"/>
      <c r="E8" s="9"/>
      <c r="F8" s="9"/>
      <c r="H8" s="9"/>
      <c r="I8" s="9"/>
      <c r="K8" s="9"/>
      <c r="L8" s="9"/>
      <c r="N8" s="9"/>
      <c r="O8" s="9"/>
      <c r="R8" t="str">
        <f>'入力データ'!B7</f>
        <v>両曲100-22</v>
      </c>
      <c r="S8">
        <f>'入力データ'!C7</f>
        <v>1</v>
      </c>
      <c r="T8">
        <f>'入力データ'!D7</f>
        <v>0.15</v>
      </c>
      <c r="U8">
        <f>'入力データ'!E7</f>
        <v>0.15</v>
      </c>
      <c r="V8">
        <f>'入力データ'!F7</f>
        <v>0</v>
      </c>
    </row>
    <row r="9" spans="1:22" ht="13.5">
      <c r="A9" t="s">
        <v>5</v>
      </c>
      <c r="B9" s="14">
        <f>B29-B8-B10-C10-IF(B11=0,N11,B11)-E8-H8-K8-N8</f>
        <v>1.0200000000000002</v>
      </c>
      <c r="C9" s="14"/>
      <c r="E9" s="10"/>
      <c r="F9" s="10"/>
      <c r="H9" s="10"/>
      <c r="I9" s="10"/>
      <c r="K9" s="10"/>
      <c r="L9" s="10"/>
      <c r="N9" s="10"/>
      <c r="O9" s="10"/>
      <c r="R9" t="str">
        <f>'入力データ'!B8</f>
        <v>曲管75-45</v>
      </c>
      <c r="S9">
        <f>'入力データ'!C8</f>
        <v>1</v>
      </c>
      <c r="T9">
        <f>'入力データ'!D8</f>
        <v>0.15</v>
      </c>
      <c r="U9">
        <f>'入力データ'!E8</f>
        <v>0.25</v>
      </c>
      <c r="V9">
        <f>'入力データ'!F8</f>
        <v>0</v>
      </c>
    </row>
    <row r="10" spans="1:22" ht="13.5">
      <c r="A10" t="s">
        <v>3</v>
      </c>
      <c r="B10" s="1">
        <f>(IF(ISNUMBER(E25),E25,B25)+IF(ISNUMBER(E27),E27,B27)+IF(ISNUMBER(E26),E26,B26))*B5</f>
        <v>0</v>
      </c>
      <c r="C10" s="1">
        <v>0.03</v>
      </c>
      <c r="E10" s="1"/>
      <c r="F10" s="1"/>
      <c r="H10" s="1"/>
      <c r="I10" s="1"/>
      <c r="K10" s="1"/>
      <c r="L10" s="1"/>
      <c r="N10" s="1"/>
      <c r="O10" s="1"/>
      <c r="R10" t="str">
        <f>'入力データ'!B9</f>
        <v>曲管75-22</v>
      </c>
      <c r="S10">
        <f>'入力データ'!C9</f>
        <v>1</v>
      </c>
      <c r="T10">
        <f>'入力データ'!D9</f>
        <v>0.1</v>
      </c>
      <c r="U10">
        <f>'入力データ'!E9</f>
        <v>0.25</v>
      </c>
      <c r="V10">
        <f>'入力データ'!F9</f>
        <v>0</v>
      </c>
    </row>
    <row r="11" spans="1:22" ht="13.5">
      <c r="A11" t="s">
        <v>4</v>
      </c>
      <c r="B11" s="9">
        <f>VLOOKUP(B14,$R$4:$V$25,IF(C15="逆",4,3),0)</f>
        <v>0.15</v>
      </c>
      <c r="C11" s="9"/>
      <c r="E11" s="9"/>
      <c r="F11" s="9"/>
      <c r="H11" s="9"/>
      <c r="I11" s="9"/>
      <c r="K11" s="9"/>
      <c r="L11" s="9"/>
      <c r="N11" s="9"/>
      <c r="O11" s="9"/>
      <c r="R11" t="str">
        <f>'入力データ'!B10</f>
        <v>曲管75-11</v>
      </c>
      <c r="S11">
        <f>'入力データ'!C10</f>
        <v>1</v>
      </c>
      <c r="T11">
        <f>'入力データ'!D10</f>
        <v>0.1</v>
      </c>
      <c r="U11">
        <f>'入力データ'!E10</f>
        <v>0.25</v>
      </c>
      <c r="V11">
        <f>'入力データ'!F10</f>
        <v>0</v>
      </c>
    </row>
    <row r="12" spans="1:22" ht="13.5">
      <c r="A12" t="s">
        <v>6</v>
      </c>
      <c r="B12" s="6">
        <f>9.5/2</f>
        <v>4.75</v>
      </c>
      <c r="C12" s="7"/>
      <c r="E12" t="s">
        <v>8</v>
      </c>
      <c r="F12" s="1"/>
      <c r="H12" t="s">
        <v>8</v>
      </c>
      <c r="I12" s="1"/>
      <c r="K12" t="s">
        <v>8</v>
      </c>
      <c r="L12" s="1"/>
      <c r="N12" s="6"/>
      <c r="O12" s="7"/>
      <c r="R12" t="str">
        <f>'入力データ'!B11</f>
        <v>両曲75-45</v>
      </c>
      <c r="S12">
        <f>'入力データ'!C11</f>
        <v>1</v>
      </c>
      <c r="T12">
        <f>'入力データ'!D11</f>
        <v>0.15</v>
      </c>
      <c r="U12">
        <f>'入力データ'!E11</f>
        <v>0.15</v>
      </c>
      <c r="V12">
        <f>'入力データ'!F11</f>
        <v>0</v>
      </c>
    </row>
    <row r="13" spans="1:22" ht="13.5">
      <c r="A13" t="s">
        <v>7</v>
      </c>
      <c r="B13" s="6">
        <v>1</v>
      </c>
      <c r="C13" s="7"/>
      <c r="N13" s="6"/>
      <c r="O13" s="7"/>
      <c r="R13" t="str">
        <f>'入力データ'!B12</f>
        <v>両曲75-22</v>
      </c>
      <c r="S13">
        <f>'入力データ'!C12</f>
        <v>1</v>
      </c>
      <c r="T13">
        <f>'入力データ'!D12</f>
        <v>0.1</v>
      </c>
      <c r="U13">
        <f>'入力データ'!E12</f>
        <v>0.1</v>
      </c>
      <c r="V13">
        <f>'入力データ'!F12</f>
        <v>0</v>
      </c>
    </row>
    <row r="14" spans="2:22" ht="13.5">
      <c r="B14" s="11" t="s">
        <v>41</v>
      </c>
      <c r="C14" s="11"/>
      <c r="N14" s="2"/>
      <c r="O14" s="2"/>
      <c r="R14" t="str">
        <f>'入力データ'!B13</f>
        <v>継ぎ輪100</v>
      </c>
      <c r="S14">
        <f>'入力データ'!C13</f>
        <v>2</v>
      </c>
      <c r="T14">
        <f>'入力データ'!D13</f>
        <v>0.22</v>
      </c>
      <c r="U14">
        <f>'入力データ'!E13</f>
        <v>0</v>
      </c>
      <c r="V14">
        <f>'入力データ'!F13</f>
        <v>0</v>
      </c>
    </row>
    <row r="15" spans="3:22" ht="13.5">
      <c r="C15" t="s">
        <v>40</v>
      </c>
      <c r="R15" t="str">
        <f>'入力データ'!B14</f>
        <v>Ｔ字100-100</v>
      </c>
      <c r="S15">
        <f>'入力データ'!C14</f>
        <v>1</v>
      </c>
      <c r="T15">
        <f>'入力データ'!D14</f>
        <v>0.2</v>
      </c>
      <c r="U15">
        <f>'入力データ'!E14</f>
        <v>0.3</v>
      </c>
      <c r="V15">
        <f>'入力データ'!F14</f>
        <v>0.2</v>
      </c>
    </row>
    <row r="16" spans="2:22" ht="13.5">
      <c r="B16" t="s">
        <v>9</v>
      </c>
      <c r="E16" t="s">
        <v>10</v>
      </c>
      <c r="R16" t="str">
        <f>'入力データ'!B15</f>
        <v>Ｔ字100-75</v>
      </c>
      <c r="S16">
        <f>'入力データ'!C15</f>
        <v>1</v>
      </c>
      <c r="T16">
        <f>'入力データ'!D15</f>
        <v>0.15</v>
      </c>
      <c r="U16">
        <f>'入力データ'!E15</f>
        <v>0.3</v>
      </c>
      <c r="V16">
        <f>'入力データ'!F15</f>
        <v>0</v>
      </c>
    </row>
    <row r="17" spans="2:22" ht="13.5">
      <c r="B17" s="6">
        <f>IF(B3&lt;B20,ROUNDDOWN(B20/2,2),ROUNDDOWN(B20,2))</f>
        <v>1.02</v>
      </c>
      <c r="C17" s="7"/>
      <c r="E17" s="6">
        <f>IF(B3&lt;B20,ROUNDUP(B20/2,2),0)</f>
        <v>0</v>
      </c>
      <c r="F17" s="7"/>
      <c r="R17" t="str">
        <f>'入力データ'!B16</f>
        <v>仕切り弁(75～100)</v>
      </c>
      <c r="S17">
        <f>'入力データ'!C16</f>
        <v>1</v>
      </c>
      <c r="T17">
        <f>'入力データ'!D16</f>
        <v>0.1</v>
      </c>
      <c r="U17">
        <f>'入力データ'!E16</f>
        <v>0.4</v>
      </c>
      <c r="V17">
        <f>'入力データ'!F16</f>
        <v>0</v>
      </c>
    </row>
    <row r="18" spans="1:22" ht="13.5">
      <c r="A18" t="s">
        <v>16</v>
      </c>
      <c r="B18" s="8" t="str">
        <f>"（"&amp;(B17-0.01)&amp;")"</f>
        <v>（1.01)</v>
      </c>
      <c r="C18" s="8"/>
      <c r="E18" s="8" t="str">
        <f>"（"&amp;(E17-0.01)&amp;")"</f>
        <v>（-0.01)</v>
      </c>
      <c r="F18" s="8"/>
      <c r="R18" t="str">
        <f>'入力データ'!B17</f>
        <v>両仕切り弁</v>
      </c>
      <c r="S18">
        <f>'入力データ'!C17</f>
        <v>1</v>
      </c>
      <c r="T18">
        <f>'入力データ'!D17</f>
        <v>0.1</v>
      </c>
      <c r="U18">
        <f>'入力データ'!E17</f>
        <v>0.1</v>
      </c>
      <c r="V18">
        <f>'入力データ'!F17</f>
        <v>0</v>
      </c>
    </row>
    <row r="19" spans="1:22" ht="13.5">
      <c r="A19" t="s">
        <v>17</v>
      </c>
      <c r="B19" s="13" t="str">
        <f>"（"&amp;(B17-0.02)&amp;")"</f>
        <v>（1)</v>
      </c>
      <c r="C19" s="13"/>
      <c r="E19" s="13" t="str">
        <f>"（"&amp;(E17-0.02)&amp;")"</f>
        <v>（-0.02)</v>
      </c>
      <c r="F19" s="13"/>
      <c r="R19" t="str">
        <f>'入力データ'!B18</f>
        <v>フランジＴ字75（浅）</v>
      </c>
      <c r="S19">
        <f>'入力データ'!C18</f>
        <v>1</v>
      </c>
      <c r="T19">
        <f>'入力データ'!D18</f>
        <v>0.2</v>
      </c>
      <c r="U19">
        <f>'入力データ'!E18</f>
        <v>0.35</v>
      </c>
      <c r="V19">
        <f>'入力データ'!F18</f>
        <v>0.12</v>
      </c>
    </row>
    <row r="20" spans="2:22" ht="13.5">
      <c r="B20" s="12">
        <f>B9-B23*B3</f>
        <v>1.0200000000000002</v>
      </c>
      <c r="C20" s="12"/>
      <c r="E20" s="2"/>
      <c r="F20" s="2"/>
      <c r="H20" s="2"/>
      <c r="I20" s="2"/>
      <c r="K20" s="2"/>
      <c r="L20" s="2"/>
      <c r="R20" t="str">
        <f>'入力データ'!B19</f>
        <v>フランジＴ字75</v>
      </c>
      <c r="S20">
        <f>'入力データ'!C19</f>
        <v>1</v>
      </c>
      <c r="T20">
        <f>'入力データ'!D19</f>
        <v>0.15</v>
      </c>
      <c r="U20">
        <f>'入力データ'!E19</f>
        <v>0.3</v>
      </c>
      <c r="V20">
        <f>'入力データ'!F19</f>
        <v>0.2</v>
      </c>
    </row>
    <row r="21" spans="1:22" ht="13.5">
      <c r="A21" t="s">
        <v>42</v>
      </c>
      <c r="B21" s="12">
        <f>IF(B20&lt;1.01,-1,0)</f>
        <v>0</v>
      </c>
      <c r="C21" s="12"/>
      <c r="E21" s="2"/>
      <c r="F21" s="2"/>
      <c r="H21" s="2"/>
      <c r="I21" s="2"/>
      <c r="K21" s="2"/>
      <c r="L21" s="2"/>
      <c r="R21" t="str">
        <f>'入力データ'!B20</f>
        <v>Ｔ字100-100I</v>
      </c>
      <c r="S21">
        <f>'入力データ'!C20</f>
        <v>1</v>
      </c>
      <c r="T21">
        <f>'入力データ'!D20</f>
        <v>0.2</v>
      </c>
      <c r="U21">
        <f>'入力データ'!E20</f>
        <v>0.2</v>
      </c>
      <c r="V21">
        <f>'入力データ'!F20</f>
        <v>0</v>
      </c>
    </row>
    <row r="22" spans="18:22" ht="13.5">
      <c r="R22" t="str">
        <f>'入力データ'!B21</f>
        <v>Ｔ字100-75I</v>
      </c>
      <c r="S22">
        <f>'入力データ'!C21</f>
        <v>1</v>
      </c>
      <c r="T22">
        <f>'入力データ'!D21</f>
        <v>0.2</v>
      </c>
      <c r="U22">
        <f>'入力データ'!E21</f>
        <v>0.2</v>
      </c>
      <c r="V22">
        <f>'入力データ'!F21</f>
        <v>0</v>
      </c>
    </row>
    <row r="23" spans="1:22" ht="13.5">
      <c r="A23" t="s">
        <v>11</v>
      </c>
      <c r="B23">
        <f>ROUNDDOWN(B9/B3,0)-F23</f>
        <v>0</v>
      </c>
      <c r="C23" t="s">
        <v>12</v>
      </c>
      <c r="E23" s="3" t="s">
        <v>15</v>
      </c>
      <c r="R23" t="str">
        <f>'入力データ'!B22</f>
        <v>割T100-V型</v>
      </c>
      <c r="S23">
        <f>'入力データ'!C22</f>
        <v>2</v>
      </c>
      <c r="T23">
        <f>'入力データ'!D22</f>
        <v>0.37</v>
      </c>
      <c r="U23">
        <f>'入力データ'!E22</f>
        <v>0.37</v>
      </c>
      <c r="V23">
        <f>'入力データ'!F22</f>
        <v>0</v>
      </c>
    </row>
    <row r="24" spans="5:22" ht="13.5">
      <c r="E24" s="3" t="s">
        <v>20</v>
      </c>
      <c r="R24" t="str">
        <f>'入力データ'!B23</f>
        <v>割T100-F型</v>
      </c>
      <c r="S24">
        <f>'入力データ'!C23</f>
        <v>2</v>
      </c>
      <c r="T24">
        <f>'入力データ'!D23</f>
        <v>0.37</v>
      </c>
      <c r="U24">
        <f>'入力データ'!E23</f>
        <v>0.37</v>
      </c>
      <c r="V24">
        <f>'入力データ'!F23</f>
        <v>0</v>
      </c>
    </row>
    <row r="25" spans="1:22" ht="13.5">
      <c r="A25" t="s">
        <v>13</v>
      </c>
      <c r="B25">
        <f>ROUNDDOWN((B12-B8)/B3,0)+IF(B4=1,1,0)</f>
        <v>1</v>
      </c>
      <c r="C25" t="s">
        <v>12</v>
      </c>
      <c r="E25">
        <v>0</v>
      </c>
      <c r="F25" t="s">
        <v>12</v>
      </c>
      <c r="R25">
        <f>'入力データ'!B24</f>
        <v>0</v>
      </c>
      <c r="S25">
        <f>'入力データ'!C24</f>
        <v>0</v>
      </c>
      <c r="T25">
        <f>'入力データ'!D24</f>
        <v>0</v>
      </c>
      <c r="U25">
        <f>'入力データ'!E24</f>
        <v>0</v>
      </c>
      <c r="V25">
        <f>'入力データ'!F24</f>
        <v>0</v>
      </c>
    </row>
    <row r="26" spans="1:6" ht="13.5">
      <c r="A26" t="s">
        <v>21</v>
      </c>
      <c r="B26">
        <f>ROUNDDOWN((F12+I12+L12)/B3,0)</f>
        <v>0</v>
      </c>
      <c r="C26" t="s">
        <v>12</v>
      </c>
      <c r="F26" t="s">
        <v>12</v>
      </c>
    </row>
    <row r="27" spans="1:6" ht="13.5">
      <c r="A27" t="s">
        <v>14</v>
      </c>
      <c r="B27">
        <f>ROUNDDOWN((B13-B11)/B3,0)+ROUNDUP((N13-N11)/B3,0)+IF(AND(B4=0,B30&gt;B3),1,0)</f>
        <v>0</v>
      </c>
      <c r="C27" t="s">
        <v>12</v>
      </c>
      <c r="E27">
        <v>0</v>
      </c>
      <c r="F27" t="s">
        <v>12</v>
      </c>
    </row>
    <row r="29" spans="1:3" ht="13.5">
      <c r="A29" t="s">
        <v>0</v>
      </c>
      <c r="B29" s="6">
        <f>1.55</f>
        <v>1.55</v>
      </c>
      <c r="C29" s="7"/>
    </row>
  </sheetData>
  <mergeCells count="33">
    <mergeCell ref="E19:F19"/>
    <mergeCell ref="B8:C8"/>
    <mergeCell ref="B9:C9"/>
    <mergeCell ref="B11:C11"/>
    <mergeCell ref="B14:C14"/>
    <mergeCell ref="B29:C29"/>
    <mergeCell ref="B13:C13"/>
    <mergeCell ref="B20:C20"/>
    <mergeCell ref="B21:C21"/>
    <mergeCell ref="B18:C18"/>
    <mergeCell ref="B19:C19"/>
    <mergeCell ref="B7:C7"/>
    <mergeCell ref="E7:F7"/>
    <mergeCell ref="H7:I7"/>
    <mergeCell ref="K7:L7"/>
    <mergeCell ref="K8:L8"/>
    <mergeCell ref="K9:L9"/>
    <mergeCell ref="K11:L11"/>
    <mergeCell ref="B12:C12"/>
    <mergeCell ref="E8:F8"/>
    <mergeCell ref="E9:F9"/>
    <mergeCell ref="E11:F11"/>
    <mergeCell ref="H8:I8"/>
    <mergeCell ref="H9:I9"/>
    <mergeCell ref="H11:I11"/>
    <mergeCell ref="N8:O8"/>
    <mergeCell ref="N9:O9"/>
    <mergeCell ref="N11:O11"/>
    <mergeCell ref="N12:O12"/>
    <mergeCell ref="N13:O13"/>
    <mergeCell ref="B17:C17"/>
    <mergeCell ref="E17:F17"/>
    <mergeCell ref="E18:F18"/>
  </mergeCells>
  <dataValidations count="2">
    <dataValidation type="list" allowBlank="1" showInputMessage="1" showErrorMessage="1" sqref="B7:C7 B14:C14">
      <formula1>$R$4:$R$25</formula1>
    </dataValidation>
    <dataValidation type="list" allowBlank="1" showInputMessage="1" showErrorMessage="1" sqref="C15 C6">
      <formula1>"正,逆"</formula1>
    </dataValidation>
  </dataValidation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7"/>
  <dimension ref="A1:V31"/>
  <sheetViews>
    <sheetView workbookViewId="0" topLeftCell="A1">
      <selection activeCell="G23" sqref="G23"/>
    </sheetView>
  </sheetViews>
  <sheetFormatPr defaultColWidth="9.00390625" defaultRowHeight="13.5"/>
  <cols>
    <col min="1" max="1" width="19.25390625" style="0" customWidth="1"/>
    <col min="4" max="4" width="1.75390625" style="0" customWidth="1"/>
    <col min="7" max="7" width="1.4921875" style="0" customWidth="1"/>
    <col min="10" max="10" width="1.75390625" style="0" customWidth="1"/>
    <col min="13" max="13" width="2.00390625" style="0" customWidth="1"/>
    <col min="18" max="18" width="12.50390625" style="0" customWidth="1"/>
  </cols>
  <sheetData>
    <row r="1" spans="1:3" ht="13.5">
      <c r="A1" t="s">
        <v>45</v>
      </c>
      <c r="C1" t="s">
        <v>46</v>
      </c>
    </row>
    <row r="2" ht="13.5">
      <c r="R2" s="4" t="b">
        <v>1</v>
      </c>
    </row>
    <row r="3" spans="1:22" ht="13.5">
      <c r="A3" t="s">
        <v>67</v>
      </c>
      <c r="B3" s="1">
        <v>4</v>
      </c>
      <c r="R3" t="str">
        <f>'入力データ'!$B$2</f>
        <v>名称</v>
      </c>
      <c r="S3" t="str">
        <f>'入力データ'!$C$2</f>
        <v>分類</v>
      </c>
      <c r="T3" t="str">
        <f>'入力データ'!$D$2</f>
        <v>刺し受け</v>
      </c>
      <c r="U3" t="str">
        <f>'入力データ'!$E$2</f>
        <v>刺し先</v>
      </c>
      <c r="V3" t="str">
        <f>'入力データ'!$F$2</f>
        <v>Ｉ</v>
      </c>
    </row>
    <row r="4" spans="1:22" ht="13.5">
      <c r="A4" t="s">
        <v>68</v>
      </c>
      <c r="B4" s="1">
        <v>0</v>
      </c>
      <c r="C4" t="s">
        <v>22</v>
      </c>
      <c r="R4" t="str">
        <f>'入力データ'!$B$3</f>
        <v>曲管100-45</v>
      </c>
      <c r="S4">
        <f>'入力データ'!$C$3</f>
        <v>1</v>
      </c>
      <c r="T4">
        <f>'入力データ'!$D$3</f>
        <v>0.15</v>
      </c>
      <c r="U4">
        <f>'入力データ'!$E$3</f>
        <v>0.3</v>
      </c>
      <c r="V4">
        <f>'入力データ'!$F$3</f>
        <v>0</v>
      </c>
    </row>
    <row r="5" spans="1:22" ht="13.5">
      <c r="A5" t="s">
        <v>47</v>
      </c>
      <c r="B5" s="1">
        <v>0.03</v>
      </c>
      <c r="R5" t="str">
        <f>'入力データ'!$B$4</f>
        <v>曲管100-22</v>
      </c>
      <c r="S5">
        <f>'入力データ'!$C$4</f>
        <v>1</v>
      </c>
      <c r="T5">
        <f>'入力データ'!$D$4</f>
        <v>0.15</v>
      </c>
      <c r="U5">
        <f>'入力データ'!$E$4</f>
        <v>0.25</v>
      </c>
      <c r="V5">
        <f>'入力データ'!$F$4</f>
        <v>0</v>
      </c>
    </row>
    <row r="6" spans="18:22" ht="13.5">
      <c r="R6" t="str">
        <f>'入力データ'!$B$5</f>
        <v>曲管100-11</v>
      </c>
      <c r="S6">
        <f>'入力データ'!$C$5</f>
        <v>1</v>
      </c>
      <c r="T6">
        <f>'入力データ'!$D$5</f>
        <v>0.1</v>
      </c>
      <c r="U6">
        <f>'入力データ'!$E$5</f>
        <v>0.25</v>
      </c>
      <c r="V6">
        <f>'入力データ'!$F$5</f>
        <v>0</v>
      </c>
    </row>
    <row r="7" spans="2:22" ht="13.5">
      <c r="B7" s="18" t="s">
        <v>69</v>
      </c>
      <c r="C7" s="18"/>
      <c r="E7" s="18"/>
      <c r="F7" s="18"/>
      <c r="H7" s="18"/>
      <c r="I7" s="18"/>
      <c r="K7" s="18"/>
      <c r="L7" s="18"/>
      <c r="N7" s="4"/>
      <c r="R7" t="str">
        <f>'入力データ'!$B$6</f>
        <v>両曲100-45</v>
      </c>
      <c r="S7">
        <f>'入力データ'!$C$6</f>
        <v>1</v>
      </c>
      <c r="T7">
        <f>'入力データ'!$D$6</f>
        <v>0.15</v>
      </c>
      <c r="U7">
        <f>'入力データ'!$E$6</f>
        <v>0.15</v>
      </c>
      <c r="V7">
        <f>'入力データ'!$F$6</f>
        <v>0</v>
      </c>
    </row>
    <row r="8" spans="1:22" ht="13.5">
      <c r="A8" t="s">
        <v>48</v>
      </c>
      <c r="B8" s="9">
        <f>VLOOKUP($B$7,$R$4:$V$25,IF($B$4=0,3,4),0)</f>
        <v>0.2</v>
      </c>
      <c r="C8" s="9"/>
      <c r="E8" s="15"/>
      <c r="F8" s="15"/>
      <c r="H8" s="15"/>
      <c r="I8" s="15"/>
      <c r="K8" s="15"/>
      <c r="L8" s="15"/>
      <c r="N8" s="15"/>
      <c r="O8" s="15"/>
      <c r="R8" t="str">
        <f>'入力データ'!$B$7</f>
        <v>両曲100-22</v>
      </c>
      <c r="S8">
        <f>'入力データ'!$C$7</f>
        <v>1</v>
      </c>
      <c r="T8">
        <f>'入力データ'!$D$7</f>
        <v>0.15</v>
      </c>
      <c r="U8">
        <f>'入力データ'!$E$7</f>
        <v>0.15</v>
      </c>
      <c r="V8">
        <f>'入力データ'!$F$7</f>
        <v>0</v>
      </c>
    </row>
    <row r="9" spans="1:22" ht="13.5">
      <c r="A9" t="s">
        <v>49</v>
      </c>
      <c r="B9" s="14">
        <f>$B$29-$B$8-$B$10-$C$10-IF($B$11=0,$N$11,$B$11)-$E$8-$H$8-$K$8-$N$8</f>
        <v>6.429999999999999</v>
      </c>
      <c r="C9" s="14"/>
      <c r="E9" s="10"/>
      <c r="F9" s="10"/>
      <c r="H9" s="10"/>
      <c r="I9" s="10"/>
      <c r="K9" s="10"/>
      <c r="L9" s="10"/>
      <c r="N9" s="10"/>
      <c r="O9" s="10"/>
      <c r="R9" t="str">
        <f>'入力データ'!$B$8</f>
        <v>曲管75-45</v>
      </c>
      <c r="S9">
        <f>'入力データ'!$C$8</f>
        <v>1</v>
      </c>
      <c r="T9">
        <f>'入力データ'!$D$8</f>
        <v>0.15</v>
      </c>
      <c r="U9">
        <f>'入力データ'!$E$8</f>
        <v>0.25</v>
      </c>
      <c r="V9">
        <f>'入力データ'!$F$8</f>
        <v>0</v>
      </c>
    </row>
    <row r="10" spans="1:22" ht="13.5">
      <c r="A10" t="s">
        <v>50</v>
      </c>
      <c r="B10" s="1">
        <f>(IF(ISNUMBER($E$25),$E$25,$B$25)+IF(ISNUMBER($E$27),$E$27,$B$27)+IF(ISNUMBER($E$26),$E$26,$B$26))*$B$5</f>
        <v>0.03</v>
      </c>
      <c r="C10" s="5"/>
      <c r="E10" s="1"/>
      <c r="F10" s="1"/>
      <c r="H10" s="1"/>
      <c r="I10" s="1"/>
      <c r="K10" s="1"/>
      <c r="L10" s="1"/>
      <c r="N10" s="1"/>
      <c r="O10" s="1"/>
      <c r="R10" t="str">
        <f>'入力データ'!$B$9</f>
        <v>曲管75-22</v>
      </c>
      <c r="S10">
        <f>'入力データ'!$C$9</f>
        <v>1</v>
      </c>
      <c r="T10">
        <f>'入力データ'!$D$9</f>
        <v>0.1</v>
      </c>
      <c r="U10">
        <f>'入力データ'!$E$9</f>
        <v>0.25</v>
      </c>
      <c r="V10">
        <f>'入力データ'!$F$9</f>
        <v>0</v>
      </c>
    </row>
    <row r="11" spans="1:22" ht="13.5">
      <c r="A11" t="s">
        <v>51</v>
      </c>
      <c r="B11" s="9">
        <f>VLOOKUP($B$14,$R$4:$V$25,IF($R$2=FALSE,IF($B$4=0,4,3),IF($B$4=0,3,4)),0)</f>
        <v>0.15</v>
      </c>
      <c r="C11" s="9"/>
      <c r="E11" s="9"/>
      <c r="F11" s="9"/>
      <c r="H11" s="9"/>
      <c r="I11" s="9"/>
      <c r="K11" s="9"/>
      <c r="L11" s="9"/>
      <c r="N11" s="9"/>
      <c r="O11" s="9"/>
      <c r="R11" t="str">
        <f>'入力データ'!$B$10</f>
        <v>曲管75-11</v>
      </c>
      <c r="S11">
        <f>'入力データ'!$C$10</f>
        <v>1</v>
      </c>
      <c r="T11">
        <f>'入力データ'!$D$10</f>
        <v>0.1</v>
      </c>
      <c r="U11">
        <f>'入力データ'!$E$10</f>
        <v>0.25</v>
      </c>
      <c r="V11">
        <f>'入力データ'!$F$10</f>
        <v>0</v>
      </c>
    </row>
    <row r="12" spans="1:22" ht="13.5">
      <c r="A12" t="s">
        <v>52</v>
      </c>
      <c r="B12" s="16">
        <v>1</v>
      </c>
      <c r="C12" s="17"/>
      <c r="E12" t="s">
        <v>53</v>
      </c>
      <c r="F12" s="1"/>
      <c r="H12" t="s">
        <v>53</v>
      </c>
      <c r="I12" s="1"/>
      <c r="K12" t="s">
        <v>53</v>
      </c>
      <c r="L12" s="1"/>
      <c r="N12" s="6"/>
      <c r="O12" s="7"/>
      <c r="R12" t="str">
        <f>'入力データ'!$B$11</f>
        <v>両曲75-45</v>
      </c>
      <c r="S12">
        <f>'入力データ'!$C$11</f>
        <v>1</v>
      </c>
      <c r="T12">
        <f>'入力データ'!$D$11</f>
        <v>0.15</v>
      </c>
      <c r="U12">
        <f>'入力データ'!$E$11</f>
        <v>0.15</v>
      </c>
      <c r="V12">
        <f>'入力データ'!$F$11</f>
        <v>0</v>
      </c>
    </row>
    <row r="13" spans="1:22" ht="13.5">
      <c r="A13" t="s">
        <v>54</v>
      </c>
      <c r="B13" s="16">
        <v>0</v>
      </c>
      <c r="C13" s="17"/>
      <c r="N13" s="6"/>
      <c r="O13" s="7"/>
      <c r="R13" t="str">
        <f>'入力データ'!$B$12</f>
        <v>両曲75-22</v>
      </c>
      <c r="S13">
        <f>'入力データ'!$C$12</f>
        <v>1</v>
      </c>
      <c r="T13">
        <f>'入力データ'!$D$12</f>
        <v>0.1</v>
      </c>
      <c r="U13">
        <f>'入力データ'!$E$12</f>
        <v>0.1</v>
      </c>
      <c r="V13">
        <f>'入力データ'!$F$12</f>
        <v>0</v>
      </c>
    </row>
    <row r="14" spans="2:22" ht="13.5">
      <c r="B14" s="18" t="s">
        <v>70</v>
      </c>
      <c r="C14" s="18"/>
      <c r="N14" s="2"/>
      <c r="O14" s="2"/>
      <c r="R14" t="str">
        <f>'入力データ'!$B$13</f>
        <v>継ぎ輪100</v>
      </c>
      <c r="S14">
        <f>'入力データ'!$C$13</f>
        <v>2</v>
      </c>
      <c r="T14">
        <f>'入力データ'!$D$13</f>
        <v>0.22</v>
      </c>
      <c r="U14">
        <f>'入力データ'!$E$13</f>
        <v>0</v>
      </c>
      <c r="V14">
        <f>'入力データ'!$F$13</f>
        <v>0</v>
      </c>
    </row>
    <row r="15" spans="18:22" ht="13.5">
      <c r="R15" t="str">
        <f>'入力データ'!$B$14</f>
        <v>Ｔ字100-100</v>
      </c>
      <c r="S15">
        <f>'入力データ'!$C$14</f>
        <v>1</v>
      </c>
      <c r="T15">
        <f>'入力データ'!$D$14</f>
        <v>0.2</v>
      </c>
      <c r="U15">
        <f>'入力データ'!$E$14</f>
        <v>0.3</v>
      </c>
      <c r="V15">
        <f>'入力データ'!$F$14</f>
        <v>0.2</v>
      </c>
    </row>
    <row r="16" spans="2:22" ht="13.5">
      <c r="B16" t="s">
        <v>55</v>
      </c>
      <c r="E16" t="s">
        <v>56</v>
      </c>
      <c r="R16" t="str">
        <f>'入力データ'!$B$15</f>
        <v>Ｔ字100-75</v>
      </c>
      <c r="S16">
        <f>'入力データ'!$C$15</f>
        <v>1</v>
      </c>
      <c r="T16">
        <f>'入力データ'!$D$15</f>
        <v>0.15</v>
      </c>
      <c r="U16">
        <f>'入力データ'!$E$15</f>
        <v>0.3</v>
      </c>
      <c r="V16">
        <f>'入力データ'!$F$15</f>
        <v>0</v>
      </c>
    </row>
    <row r="17" spans="2:22" ht="13.5">
      <c r="B17" s="6">
        <f>IF($B$3&lt;$B$20,ROUNDDOWN($B$20/2,2),ROUNDDOWN($B$20,2))</f>
        <v>2.43</v>
      </c>
      <c r="C17" s="7"/>
      <c r="E17" s="6">
        <f>IF($B$3&lt;$B$20,ROUNDUP($B$20/2,2),0)</f>
        <v>0</v>
      </c>
      <c r="F17" s="7"/>
      <c r="R17" t="str">
        <f>'入力データ'!$B$16</f>
        <v>仕切り弁(75～100)</v>
      </c>
      <c r="S17">
        <f>'入力データ'!$C$16</f>
        <v>1</v>
      </c>
      <c r="T17">
        <f>'入力データ'!$D$16</f>
        <v>0.1</v>
      </c>
      <c r="U17">
        <f>'入力データ'!$E$16</f>
        <v>0.4</v>
      </c>
      <c r="V17">
        <f>'入力データ'!$F$16</f>
        <v>0</v>
      </c>
    </row>
    <row r="18" spans="1:22" ht="13.5">
      <c r="A18" t="s">
        <v>57</v>
      </c>
      <c r="B18" s="8" t="str">
        <f>"（"&amp;($B$17-0.01)&amp;")"</f>
        <v>（2.42)</v>
      </c>
      <c r="C18" s="8"/>
      <c r="E18" s="8" t="str">
        <f>"（"&amp;($E$17-0.01)&amp;")"</f>
        <v>（-0.01)</v>
      </c>
      <c r="F18" s="8"/>
      <c r="R18" t="str">
        <f>'入力データ'!$B$17</f>
        <v>両仕切り弁</v>
      </c>
      <c r="S18">
        <f>'入力データ'!$C$17</f>
        <v>1</v>
      </c>
      <c r="T18">
        <f>'入力データ'!$D$17</f>
        <v>0.1</v>
      </c>
      <c r="U18">
        <f>'入力データ'!$E$17</f>
        <v>0.1</v>
      </c>
      <c r="V18">
        <f>'入力データ'!$F$17</f>
        <v>0</v>
      </c>
    </row>
    <row r="19" spans="1:22" ht="13.5">
      <c r="A19" t="s">
        <v>58</v>
      </c>
      <c r="B19" s="13" t="str">
        <f>"（"&amp;($B$17-0.02)&amp;")"</f>
        <v>（2.41)</v>
      </c>
      <c r="C19" s="13"/>
      <c r="E19" s="13" t="str">
        <f>"（"&amp;($E$17-0.02)&amp;")"</f>
        <v>（-0.02)</v>
      </c>
      <c r="F19" s="13"/>
      <c r="R19" t="str">
        <f>'入力データ'!$B$18</f>
        <v>フランジＴ字75（浅）</v>
      </c>
      <c r="S19">
        <f>'入力データ'!$C$18</f>
        <v>1</v>
      </c>
      <c r="T19">
        <f>'入力データ'!$D$18</f>
        <v>0.2</v>
      </c>
      <c r="U19">
        <f>'入力データ'!$E$18</f>
        <v>0.35</v>
      </c>
      <c r="V19">
        <f>'入力データ'!$F$18</f>
        <v>0.12</v>
      </c>
    </row>
    <row r="20" spans="2:22" ht="13.5">
      <c r="B20" s="12">
        <f>$B$9-$B$23*$B$3</f>
        <v>2.429999999999999</v>
      </c>
      <c r="C20" s="12"/>
      <c r="E20" s="2"/>
      <c r="F20" s="2"/>
      <c r="H20" s="2"/>
      <c r="I20" s="2"/>
      <c r="K20" s="2"/>
      <c r="L20" s="2"/>
      <c r="R20" t="str">
        <f>'入力データ'!$B$19</f>
        <v>フランジＴ字75</v>
      </c>
      <c r="S20">
        <f>'入力データ'!$C$19</f>
        <v>1</v>
      </c>
      <c r="T20">
        <f>'入力データ'!$D$19</f>
        <v>0.15</v>
      </c>
      <c r="U20">
        <f>'入力データ'!$E$19</f>
        <v>0.3</v>
      </c>
      <c r="V20">
        <f>'入力データ'!$F$19</f>
        <v>0.2</v>
      </c>
    </row>
    <row r="21" spans="1:22" ht="13.5">
      <c r="A21" t="s">
        <v>42</v>
      </c>
      <c r="B21" s="12">
        <f>IF($B$20&lt;1.01,-1,0)</f>
        <v>0</v>
      </c>
      <c r="C21" s="12"/>
      <c r="E21" s="2"/>
      <c r="F21" s="2"/>
      <c r="H21" s="2"/>
      <c r="I21" s="2"/>
      <c r="K21" s="2"/>
      <c r="L21" s="2"/>
      <c r="R21" t="str">
        <f>'入力データ'!$B$20</f>
        <v>Ｔ字100-100I</v>
      </c>
      <c r="S21">
        <f>'入力データ'!$C$20</f>
        <v>1</v>
      </c>
      <c r="T21">
        <f>'入力データ'!$D$20</f>
        <v>0.2</v>
      </c>
      <c r="U21">
        <f>'入力データ'!$E$20</f>
        <v>0.2</v>
      </c>
      <c r="V21">
        <f>'入力データ'!$F$20</f>
        <v>0</v>
      </c>
    </row>
    <row r="22" spans="18:22" ht="13.5">
      <c r="R22" t="str">
        <f>'入力データ'!$B$21</f>
        <v>Ｔ字100-75I</v>
      </c>
      <c r="S22">
        <f>'入力データ'!$C$21</f>
        <v>1</v>
      </c>
      <c r="T22">
        <f>'入力データ'!$D$21</f>
        <v>0.2</v>
      </c>
      <c r="U22">
        <f>'入力データ'!$E$21</f>
        <v>0.2</v>
      </c>
      <c r="V22">
        <f>'入力データ'!$F$21</f>
        <v>0</v>
      </c>
    </row>
    <row r="23" spans="1:22" ht="13.5">
      <c r="A23" t="s">
        <v>59</v>
      </c>
      <c r="B23">
        <f>ROUNDDOWN($B$9/$B$3,0)-$F$23</f>
        <v>1</v>
      </c>
      <c r="C23" t="s">
        <v>60</v>
      </c>
      <c r="E23" s="3" t="s">
        <v>61</v>
      </c>
      <c r="R23" t="str">
        <f>'入力データ'!$B$22</f>
        <v>割T100-V型</v>
      </c>
      <c r="S23">
        <f>'入力データ'!$C$22</f>
        <v>2</v>
      </c>
      <c r="T23">
        <f>'入力データ'!$D$22</f>
        <v>0.37</v>
      </c>
      <c r="U23">
        <f>'入力データ'!$E$22</f>
        <v>0.37</v>
      </c>
      <c r="V23">
        <f>'入力データ'!$F$22</f>
        <v>0</v>
      </c>
    </row>
    <row r="24" spans="5:22" ht="13.5">
      <c r="E24" s="3" t="s">
        <v>62</v>
      </c>
      <c r="R24" t="str">
        <f>'入力データ'!$B$23</f>
        <v>割T100-F型</v>
      </c>
      <c r="S24">
        <f>'入力データ'!$C$23</f>
        <v>2</v>
      </c>
      <c r="T24">
        <f>'入力データ'!$D$23</f>
        <v>0.37</v>
      </c>
      <c r="U24">
        <f>'入力データ'!$E$23</f>
        <v>0.37</v>
      </c>
      <c r="V24">
        <f>'入力データ'!$F$23</f>
        <v>0</v>
      </c>
    </row>
    <row r="25" spans="1:22" ht="13.5">
      <c r="A25" t="s">
        <v>63</v>
      </c>
      <c r="B25">
        <f>ROUNDDOWN(($B$12-$B$8)/$B$3,0)+IF($B$4=1,1,0)</f>
        <v>0</v>
      </c>
      <c r="C25" t="s">
        <v>60</v>
      </c>
      <c r="E25" s="4"/>
      <c r="F25" t="s">
        <v>60</v>
      </c>
      <c r="R25">
        <f>'入力データ'!$B$24</f>
        <v>0</v>
      </c>
      <c r="S25">
        <f>'入力データ'!$C$24</f>
        <v>0</v>
      </c>
      <c r="T25">
        <f>'入力データ'!$D$24</f>
        <v>0</v>
      </c>
      <c r="U25">
        <f>'入力データ'!$E$24</f>
        <v>0</v>
      </c>
      <c r="V25">
        <f>'入力データ'!$F$24</f>
        <v>0</v>
      </c>
    </row>
    <row r="26" spans="1:22" ht="13.5">
      <c r="A26" t="s">
        <v>64</v>
      </c>
      <c r="B26">
        <f>ROUNDDOWN(($F$12+$I$12+$L$12)/$B$3,0)</f>
        <v>0</v>
      </c>
      <c r="C26" t="s">
        <v>60</v>
      </c>
      <c r="E26" s="4"/>
      <c r="F26" t="s">
        <v>60</v>
      </c>
      <c r="R26">
        <f>'入力データ'!$B$25</f>
        <v>0</v>
      </c>
      <c r="S26">
        <f>'入力データ'!$C$25</f>
        <v>0</v>
      </c>
      <c r="T26">
        <f>'入力データ'!$D$25</f>
        <v>0</v>
      </c>
      <c r="U26">
        <f>'入力データ'!$E$25</f>
        <v>0</v>
      </c>
      <c r="V26">
        <f>'入力データ'!$F$25</f>
        <v>0</v>
      </c>
    </row>
    <row r="27" spans="1:22" ht="13.5">
      <c r="A27" t="s">
        <v>65</v>
      </c>
      <c r="B27">
        <f>ROUNDDOWN(($B$13-$B$11)/$B$3,0)+ROUNDUP(($N$13-$N$11)/$B$3,0)+IF(OR($R$2=TRUE,AND($B$4=0,$B$29&gt;$B$3)),1,0)</f>
        <v>1</v>
      </c>
      <c r="C27" t="s">
        <v>60</v>
      </c>
      <c r="E27" s="4"/>
      <c r="F27" t="s">
        <v>60</v>
      </c>
      <c r="R27">
        <f>'入力データ'!$B$26</f>
        <v>0</v>
      </c>
      <c r="S27">
        <f>'入力データ'!$C$26</f>
        <v>0</v>
      </c>
      <c r="T27">
        <f>'入力データ'!$D$26</f>
        <v>0</v>
      </c>
      <c r="U27">
        <f>'入力データ'!$E$26</f>
        <v>0</v>
      </c>
      <c r="V27">
        <f>'入力データ'!$F$26</f>
        <v>0</v>
      </c>
    </row>
    <row r="28" spans="18:22" ht="13.5">
      <c r="R28">
        <f>'入力データ'!$B$27</f>
        <v>0</v>
      </c>
      <c r="S28">
        <f>'入力データ'!$C$27</f>
        <v>0</v>
      </c>
      <c r="T28">
        <f>'入力データ'!$D$27</f>
        <v>0</v>
      </c>
      <c r="U28">
        <f>'入力データ'!$E$27</f>
        <v>0</v>
      </c>
      <c r="V28">
        <f>'入力データ'!$F$27</f>
        <v>0</v>
      </c>
    </row>
    <row r="29" spans="1:22" ht="13.5">
      <c r="A29" t="s">
        <v>66</v>
      </c>
      <c r="B29" s="16">
        <v>6.81</v>
      </c>
      <c r="C29" s="17"/>
      <c r="R29">
        <f>'入力データ'!$B$28</f>
        <v>0</v>
      </c>
      <c r="S29">
        <f>'入力データ'!$C$28</f>
        <v>0</v>
      </c>
      <c r="T29">
        <f>'入力データ'!$D$28</f>
        <v>0</v>
      </c>
      <c r="U29">
        <f>'入力データ'!$E$28</f>
        <v>0</v>
      </c>
      <c r="V29">
        <f>'入力データ'!$F$28</f>
        <v>0</v>
      </c>
    </row>
    <row r="30" spans="18:22" ht="13.5">
      <c r="R30">
        <f>'入力データ'!$B$29</f>
        <v>0</v>
      </c>
      <c r="S30">
        <f>'入力データ'!$C$29</f>
        <v>0</v>
      </c>
      <c r="T30">
        <f>'入力データ'!$D$29</f>
        <v>0</v>
      </c>
      <c r="U30">
        <f>'入力データ'!$E$29</f>
        <v>0</v>
      </c>
      <c r="V30">
        <f>'入力データ'!$F$29</f>
        <v>0</v>
      </c>
    </row>
    <row r="31" spans="18:22" ht="13.5">
      <c r="R31">
        <f>'入力データ'!$B$30</f>
        <v>0</v>
      </c>
      <c r="S31">
        <f>'入力データ'!$C$30</f>
        <v>0</v>
      </c>
      <c r="T31">
        <f>'入力データ'!$D$30</f>
        <v>0</v>
      </c>
      <c r="U31">
        <f>'入力データ'!$E$30</f>
        <v>0</v>
      </c>
      <c r="V31">
        <f>'入力データ'!$F$30</f>
        <v>0</v>
      </c>
    </row>
  </sheetData>
  <sheetProtection/>
  <mergeCells count="33">
    <mergeCell ref="E19:F19"/>
    <mergeCell ref="B8:C8"/>
    <mergeCell ref="B9:C9"/>
    <mergeCell ref="B11:C11"/>
    <mergeCell ref="B14:C14"/>
    <mergeCell ref="B29:C29"/>
    <mergeCell ref="B13:C13"/>
    <mergeCell ref="B20:C20"/>
    <mergeCell ref="B21:C21"/>
    <mergeCell ref="B18:C18"/>
    <mergeCell ref="B19:C19"/>
    <mergeCell ref="B7:C7"/>
    <mergeCell ref="E7:F7"/>
    <mergeCell ref="H7:I7"/>
    <mergeCell ref="K7:L7"/>
    <mergeCell ref="K8:L8"/>
    <mergeCell ref="K9:L9"/>
    <mergeCell ref="K11:L11"/>
    <mergeCell ref="B12:C12"/>
    <mergeCell ref="E8:F8"/>
    <mergeCell ref="E9:F9"/>
    <mergeCell ref="E11:F11"/>
    <mergeCell ref="H8:I8"/>
    <mergeCell ref="H9:I9"/>
    <mergeCell ref="H11:I11"/>
    <mergeCell ref="N8:O8"/>
    <mergeCell ref="N9:O9"/>
    <mergeCell ref="N11:O11"/>
    <mergeCell ref="N12:O12"/>
    <mergeCell ref="N13:O13"/>
    <mergeCell ref="B17:C17"/>
    <mergeCell ref="E17:F17"/>
    <mergeCell ref="E18:F18"/>
  </mergeCells>
  <conditionalFormatting sqref="E7:F8 H7:I8 K7:L8 N7:O8">
    <cfRule type="cellIs" priority="1" dxfId="0" operator="notEqual" stopIfTrue="1">
      <formula>""</formula>
    </cfRule>
  </conditionalFormatting>
  <dataValidations count="1">
    <dataValidation type="list" allowBlank="1" showInputMessage="1" showErrorMessage="1" sqref="B7:C7 B14:C14">
      <formula1>$R$4:$R$25</formula1>
    </dataValidation>
  </dataValidations>
  <printOptions/>
  <pageMargins left="0.75" right="0.75" top="1" bottom="1" header="0.512" footer="0.512"/>
  <pageSetup horizontalDpi="600" verticalDpi="600" orientation="landscape" paperSize="8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8"/>
  <dimension ref="A1:V31"/>
  <sheetViews>
    <sheetView workbookViewId="0" topLeftCell="A7">
      <selection activeCell="E26" sqref="E26"/>
    </sheetView>
  </sheetViews>
  <sheetFormatPr defaultColWidth="9.00390625" defaultRowHeight="13.5"/>
  <cols>
    <col min="1" max="1" width="19.25390625" style="0" customWidth="1"/>
    <col min="4" max="4" width="1.75390625" style="0" customWidth="1"/>
    <col min="7" max="7" width="1.4921875" style="0" customWidth="1"/>
    <col min="10" max="10" width="1.75390625" style="0" customWidth="1"/>
    <col min="13" max="13" width="2.00390625" style="0" customWidth="1"/>
    <col min="18" max="18" width="12.50390625" style="0" customWidth="1"/>
  </cols>
  <sheetData>
    <row r="1" spans="1:3" ht="13.5">
      <c r="A1" t="s">
        <v>45</v>
      </c>
      <c r="C1" t="s">
        <v>46</v>
      </c>
    </row>
    <row r="2" ht="13.5">
      <c r="R2" s="4" t="b">
        <v>0</v>
      </c>
    </row>
    <row r="3" spans="1:22" ht="13.5">
      <c r="A3" t="s">
        <v>81</v>
      </c>
      <c r="B3" s="1">
        <v>4</v>
      </c>
      <c r="R3" t="str">
        <f>'入力データ'!$B$2</f>
        <v>名称</v>
      </c>
      <c r="S3" t="str">
        <f>'入力データ'!$C$2</f>
        <v>分類</v>
      </c>
      <c r="T3" t="str">
        <f>'入力データ'!$D$2</f>
        <v>刺し受け</v>
      </c>
      <c r="U3" t="str">
        <f>'入力データ'!$E$2</f>
        <v>刺し先</v>
      </c>
      <c r="V3" t="str">
        <f>'入力データ'!$F$2</f>
        <v>Ｉ</v>
      </c>
    </row>
    <row r="4" spans="1:22" ht="13.5">
      <c r="A4" t="s">
        <v>82</v>
      </c>
      <c r="B4" s="1">
        <v>1</v>
      </c>
      <c r="C4" t="s">
        <v>22</v>
      </c>
      <c r="R4" t="str">
        <f>'入力データ'!$B$3</f>
        <v>曲管100-45</v>
      </c>
      <c r="S4">
        <f>'入力データ'!$C$3</f>
        <v>1</v>
      </c>
      <c r="T4">
        <f>'入力データ'!$D$3</f>
        <v>0.15</v>
      </c>
      <c r="U4">
        <f>'入力データ'!$E$3</f>
        <v>0.3</v>
      </c>
      <c r="V4">
        <f>'入力データ'!$F$3</f>
        <v>0</v>
      </c>
    </row>
    <row r="5" spans="1:22" ht="13.5">
      <c r="A5" t="s">
        <v>47</v>
      </c>
      <c r="B5" s="1">
        <v>0.03</v>
      </c>
      <c r="R5" t="str">
        <f>'入力データ'!$B$4</f>
        <v>曲管100-22</v>
      </c>
      <c r="S5">
        <f>'入力データ'!$C$4</f>
        <v>1</v>
      </c>
      <c r="T5">
        <f>'入力データ'!$D$4</f>
        <v>0.15</v>
      </c>
      <c r="U5">
        <f>'入力データ'!$E$4</f>
        <v>0.25</v>
      </c>
      <c r="V5">
        <f>'入力データ'!$F$4</f>
        <v>0</v>
      </c>
    </row>
    <row r="6" spans="18:22" ht="13.5">
      <c r="R6" t="str">
        <f>'入力データ'!$B$5</f>
        <v>曲管100-11</v>
      </c>
      <c r="S6">
        <f>'入力データ'!$C$5</f>
        <v>1</v>
      </c>
      <c r="T6">
        <f>'入力データ'!$D$5</f>
        <v>0.1</v>
      </c>
      <c r="U6">
        <f>'入力データ'!$E$5</f>
        <v>0.25</v>
      </c>
      <c r="V6">
        <f>'入力データ'!$F$5</f>
        <v>0</v>
      </c>
    </row>
    <row r="7" spans="2:22" ht="13.5">
      <c r="B7" s="18"/>
      <c r="C7" s="18"/>
      <c r="E7" s="18"/>
      <c r="F7" s="18"/>
      <c r="H7" s="18"/>
      <c r="I7" s="18"/>
      <c r="K7" s="18"/>
      <c r="L7" s="18"/>
      <c r="N7" s="4"/>
      <c r="R7" t="str">
        <f>'入力データ'!$B$6</f>
        <v>両曲100-45</v>
      </c>
      <c r="S7">
        <f>'入力データ'!$C$6</f>
        <v>1</v>
      </c>
      <c r="T7">
        <f>'入力データ'!$D$6</f>
        <v>0.15</v>
      </c>
      <c r="U7">
        <f>'入力データ'!$E$6</f>
        <v>0.15</v>
      </c>
      <c r="V7">
        <f>'入力データ'!$F$6</f>
        <v>0</v>
      </c>
    </row>
    <row r="8" spans="1:22" ht="13.5">
      <c r="A8" t="s">
        <v>48</v>
      </c>
      <c r="B8" s="9">
        <f>VLOOKUP($B$7,$R$4:$V$25,IF($B$4=0,3,4),0)</f>
        <v>0</v>
      </c>
      <c r="C8" s="9"/>
      <c r="E8" s="15"/>
      <c r="F8" s="15"/>
      <c r="H8" s="15"/>
      <c r="I8" s="15"/>
      <c r="K8" s="15"/>
      <c r="L8" s="15"/>
      <c r="N8" s="15"/>
      <c r="O8" s="15"/>
      <c r="R8" t="str">
        <f>'入力データ'!$B$7</f>
        <v>両曲100-22</v>
      </c>
      <c r="S8">
        <f>'入力データ'!$C$7</f>
        <v>1</v>
      </c>
      <c r="T8">
        <f>'入力データ'!$D$7</f>
        <v>0.15</v>
      </c>
      <c r="U8">
        <f>'入力データ'!$E$7</f>
        <v>0.15</v>
      </c>
      <c r="V8">
        <f>'入力データ'!$F$7</f>
        <v>0</v>
      </c>
    </row>
    <row r="9" spans="1:22" ht="13.5">
      <c r="A9" t="s">
        <v>49</v>
      </c>
      <c r="B9" s="14">
        <f>$B$29-$B$8-$B$10-$C$10-IF($B$11=0,$N$11,$B$11)-$E$8-$H$8-$K$8-$N$8</f>
        <v>1.9000000000000001</v>
      </c>
      <c r="C9" s="14"/>
      <c r="E9" s="10"/>
      <c r="F9" s="10"/>
      <c r="H9" s="10"/>
      <c r="I9" s="10"/>
      <c r="K9" s="10"/>
      <c r="L9" s="10"/>
      <c r="N9" s="10"/>
      <c r="O9" s="10"/>
      <c r="R9" t="str">
        <f>'入力データ'!$B$8</f>
        <v>曲管75-45</v>
      </c>
      <c r="S9">
        <f>'入力データ'!$C$8</f>
        <v>1</v>
      </c>
      <c r="T9">
        <f>'入力データ'!$D$8</f>
        <v>0.15</v>
      </c>
      <c r="U9">
        <f>'入力データ'!$E$8</f>
        <v>0.25</v>
      </c>
      <c r="V9">
        <f>'入力データ'!$F$8</f>
        <v>0</v>
      </c>
    </row>
    <row r="10" spans="1:22" ht="13.5">
      <c r="A10" t="s">
        <v>50</v>
      </c>
      <c r="B10" s="1">
        <f>(IF(ISNUMBER($E$25),$E$25,$B$25)+IF(ISNUMBER($E$27),$E$27,$B$27)+IF(ISNUMBER($E$26),$E$26,$B$26))*$B$5</f>
        <v>0</v>
      </c>
      <c r="C10" s="5"/>
      <c r="E10" s="1"/>
      <c r="F10" s="1"/>
      <c r="H10" s="1"/>
      <c r="I10" s="1"/>
      <c r="K10" s="1"/>
      <c r="L10" s="1"/>
      <c r="N10" s="1"/>
      <c r="O10" s="1"/>
      <c r="R10" t="str">
        <f>'入力データ'!$B$9</f>
        <v>曲管75-22</v>
      </c>
      <c r="S10">
        <f>'入力データ'!$C$9</f>
        <v>1</v>
      </c>
      <c r="T10">
        <f>'入力データ'!$D$9</f>
        <v>0.1</v>
      </c>
      <c r="U10">
        <f>'入力データ'!$E$9</f>
        <v>0.25</v>
      </c>
      <c r="V10">
        <f>'入力データ'!$F$9</f>
        <v>0</v>
      </c>
    </row>
    <row r="11" spans="1:22" ht="13.5">
      <c r="A11" t="s">
        <v>51</v>
      </c>
      <c r="B11" s="9">
        <f>VLOOKUP($B$14,$R$4:$V$25,IF($R$2=FALSE,IF($B$4=0,4,3),IF($B$4=0,3,4)),0)</f>
        <v>0.2</v>
      </c>
      <c r="C11" s="9"/>
      <c r="E11" s="9"/>
      <c r="F11" s="9"/>
      <c r="H11" s="9"/>
      <c r="I11" s="9"/>
      <c r="K11" s="9"/>
      <c r="L11" s="9"/>
      <c r="N11" s="9"/>
      <c r="O11" s="9"/>
      <c r="R11" t="str">
        <f>'入力データ'!$B$10</f>
        <v>曲管75-11</v>
      </c>
      <c r="S11">
        <f>'入力データ'!$C$10</f>
        <v>1</v>
      </c>
      <c r="T11">
        <f>'入力データ'!$D$10</f>
        <v>0.1</v>
      </c>
      <c r="U11">
        <f>'入力データ'!$E$10</f>
        <v>0.25</v>
      </c>
      <c r="V11">
        <f>'入力データ'!$F$10</f>
        <v>0</v>
      </c>
    </row>
    <row r="12" spans="1:22" ht="13.5">
      <c r="A12" t="s">
        <v>52</v>
      </c>
      <c r="B12" s="16">
        <v>0</v>
      </c>
      <c r="C12" s="17"/>
      <c r="E12" t="s">
        <v>53</v>
      </c>
      <c r="F12" s="1"/>
      <c r="H12" t="s">
        <v>53</v>
      </c>
      <c r="I12" s="1"/>
      <c r="K12" t="s">
        <v>53</v>
      </c>
      <c r="L12" s="1"/>
      <c r="N12" s="6"/>
      <c r="O12" s="7"/>
      <c r="R12" t="str">
        <f>'入力データ'!$B$11</f>
        <v>両曲75-45</v>
      </c>
      <c r="S12">
        <f>'入力データ'!$C$11</f>
        <v>1</v>
      </c>
      <c r="T12">
        <f>'入力データ'!$D$11</f>
        <v>0.15</v>
      </c>
      <c r="U12">
        <f>'入力データ'!$E$11</f>
        <v>0.15</v>
      </c>
      <c r="V12">
        <f>'入力データ'!$F$11</f>
        <v>0</v>
      </c>
    </row>
    <row r="13" spans="1:22" ht="13.5">
      <c r="A13" t="s">
        <v>54</v>
      </c>
      <c r="B13" s="16">
        <v>1</v>
      </c>
      <c r="C13" s="17"/>
      <c r="N13" s="6"/>
      <c r="O13" s="7"/>
      <c r="R13" t="str">
        <f>'入力データ'!$B$12</f>
        <v>両曲75-22</v>
      </c>
      <c r="S13">
        <f>'入力データ'!$C$12</f>
        <v>1</v>
      </c>
      <c r="T13">
        <f>'入力データ'!$D$12</f>
        <v>0.1</v>
      </c>
      <c r="U13">
        <f>'入力データ'!$E$12</f>
        <v>0.1</v>
      </c>
      <c r="V13">
        <f>'入力データ'!$F$12</f>
        <v>0</v>
      </c>
    </row>
    <row r="14" spans="2:22" ht="13.5">
      <c r="B14" s="18" t="s">
        <v>83</v>
      </c>
      <c r="C14" s="18"/>
      <c r="N14" s="2"/>
      <c r="O14" s="2"/>
      <c r="R14" t="str">
        <f>'入力データ'!$B$13</f>
        <v>継ぎ輪100</v>
      </c>
      <c r="S14">
        <f>'入力データ'!$C$13</f>
        <v>2</v>
      </c>
      <c r="T14">
        <f>'入力データ'!$D$13</f>
        <v>0.22</v>
      </c>
      <c r="U14">
        <f>'入力データ'!$E$13</f>
        <v>0</v>
      </c>
      <c r="V14">
        <f>'入力データ'!$F$13</f>
        <v>0</v>
      </c>
    </row>
    <row r="15" spans="18:22" ht="13.5">
      <c r="R15" t="str">
        <f>'入力データ'!$B$14</f>
        <v>Ｔ字100-100</v>
      </c>
      <c r="S15">
        <f>'入力データ'!$C$14</f>
        <v>1</v>
      </c>
      <c r="T15">
        <f>'入力データ'!$D$14</f>
        <v>0.2</v>
      </c>
      <c r="U15">
        <f>'入力データ'!$E$14</f>
        <v>0.3</v>
      </c>
      <c r="V15">
        <f>'入力データ'!$F$14</f>
        <v>0.2</v>
      </c>
    </row>
    <row r="16" spans="2:22" ht="13.5">
      <c r="B16" t="s">
        <v>55</v>
      </c>
      <c r="E16" t="s">
        <v>56</v>
      </c>
      <c r="R16" t="str">
        <f>'入力データ'!$B$15</f>
        <v>Ｔ字100-75</v>
      </c>
      <c r="S16">
        <f>'入力データ'!$C$15</f>
        <v>1</v>
      </c>
      <c r="T16">
        <f>'入力データ'!$D$15</f>
        <v>0.15</v>
      </c>
      <c r="U16">
        <f>'入力データ'!$E$15</f>
        <v>0.3</v>
      </c>
      <c r="V16">
        <f>'入力データ'!$F$15</f>
        <v>0</v>
      </c>
    </row>
    <row r="17" spans="2:22" ht="13.5">
      <c r="B17" s="6">
        <f>IF($B$3&lt;$B$20,ROUNDDOWN($B$20/2,2),ROUNDDOWN($B$20,2))</f>
        <v>1.9</v>
      </c>
      <c r="C17" s="7"/>
      <c r="E17" s="6">
        <f>IF($B$3&lt;$B$20,ROUNDUP($B$20/2,2),0)</f>
        <v>0</v>
      </c>
      <c r="F17" s="7"/>
      <c r="R17" t="str">
        <f>'入力データ'!$B$16</f>
        <v>仕切り弁(75～100)</v>
      </c>
      <c r="S17">
        <f>'入力データ'!$C$16</f>
        <v>1</v>
      </c>
      <c r="T17">
        <f>'入力データ'!$D$16</f>
        <v>0.1</v>
      </c>
      <c r="U17">
        <f>'入力データ'!$E$16</f>
        <v>0.4</v>
      </c>
      <c r="V17">
        <f>'入力データ'!$F$16</f>
        <v>0</v>
      </c>
    </row>
    <row r="18" spans="1:22" ht="13.5">
      <c r="A18" t="s">
        <v>57</v>
      </c>
      <c r="B18" s="8" t="str">
        <f>"（"&amp;($B$17-0.01)&amp;")"</f>
        <v>（1.89)</v>
      </c>
      <c r="C18" s="8"/>
      <c r="E18" s="8" t="str">
        <f>"（"&amp;($E$17-0.01)&amp;")"</f>
        <v>（-0.01)</v>
      </c>
      <c r="F18" s="8"/>
      <c r="R18" t="str">
        <f>'入力データ'!$B$17</f>
        <v>両仕切り弁</v>
      </c>
      <c r="S18">
        <f>'入力データ'!$C$17</f>
        <v>1</v>
      </c>
      <c r="T18">
        <f>'入力データ'!$D$17</f>
        <v>0.1</v>
      </c>
      <c r="U18">
        <f>'入力データ'!$E$17</f>
        <v>0.1</v>
      </c>
      <c r="V18">
        <f>'入力データ'!$F$17</f>
        <v>0</v>
      </c>
    </row>
    <row r="19" spans="1:22" ht="13.5">
      <c r="A19" t="s">
        <v>58</v>
      </c>
      <c r="B19" s="13" t="str">
        <f>"（"&amp;($B$17-0.02)&amp;")"</f>
        <v>（1.88)</v>
      </c>
      <c r="C19" s="13"/>
      <c r="E19" s="13" t="str">
        <f>"（"&amp;($E$17-0.02)&amp;")"</f>
        <v>（-0.02)</v>
      </c>
      <c r="F19" s="13"/>
      <c r="R19" t="str">
        <f>'入力データ'!$B$18</f>
        <v>フランジＴ字75（浅）</v>
      </c>
      <c r="S19">
        <f>'入力データ'!$C$18</f>
        <v>1</v>
      </c>
      <c r="T19">
        <f>'入力データ'!$D$18</f>
        <v>0.2</v>
      </c>
      <c r="U19">
        <f>'入力データ'!$E$18</f>
        <v>0.35</v>
      </c>
      <c r="V19">
        <f>'入力データ'!$F$18</f>
        <v>0.12</v>
      </c>
    </row>
    <row r="20" spans="2:22" ht="13.5">
      <c r="B20" s="12">
        <f>$B$9-$B$23*$B$3</f>
        <v>1.9000000000000001</v>
      </c>
      <c r="C20" s="12"/>
      <c r="E20" s="2"/>
      <c r="F20" s="2"/>
      <c r="H20" s="2"/>
      <c r="I20" s="2"/>
      <c r="K20" s="2"/>
      <c r="L20" s="2"/>
      <c r="R20" t="str">
        <f>'入力データ'!$B$19</f>
        <v>フランジＴ字75</v>
      </c>
      <c r="S20">
        <f>'入力データ'!$C$19</f>
        <v>1</v>
      </c>
      <c r="T20">
        <f>'入力データ'!$D$19</f>
        <v>0.15</v>
      </c>
      <c r="U20">
        <f>'入力データ'!$E$19</f>
        <v>0.3</v>
      </c>
      <c r="V20">
        <f>'入力データ'!$F$19</f>
        <v>0.2</v>
      </c>
    </row>
    <row r="21" spans="1:22" ht="13.5">
      <c r="A21" t="s">
        <v>42</v>
      </c>
      <c r="B21" s="12">
        <f>IF($B$20&lt;1.01,-1,0)</f>
        <v>0</v>
      </c>
      <c r="C21" s="12"/>
      <c r="E21" s="2"/>
      <c r="F21" s="2"/>
      <c r="H21" s="2"/>
      <c r="I21" s="2"/>
      <c r="K21" s="2"/>
      <c r="L21" s="2"/>
      <c r="R21" t="str">
        <f>'入力データ'!$B$20</f>
        <v>Ｔ字100-100I</v>
      </c>
      <c r="S21">
        <f>'入力データ'!$C$20</f>
        <v>1</v>
      </c>
      <c r="T21">
        <f>'入力データ'!$D$20</f>
        <v>0.2</v>
      </c>
      <c r="U21">
        <f>'入力データ'!$E$20</f>
        <v>0.2</v>
      </c>
      <c r="V21">
        <f>'入力データ'!$F$20</f>
        <v>0</v>
      </c>
    </row>
    <row r="22" spans="18:22" ht="13.5">
      <c r="R22" t="str">
        <f>'入力データ'!$B$21</f>
        <v>Ｔ字100-75I</v>
      </c>
      <c r="S22">
        <f>'入力データ'!$C$21</f>
        <v>1</v>
      </c>
      <c r="T22">
        <f>'入力データ'!$D$21</f>
        <v>0.2</v>
      </c>
      <c r="U22">
        <f>'入力データ'!$E$21</f>
        <v>0.2</v>
      </c>
      <c r="V22">
        <f>'入力データ'!$F$21</f>
        <v>0</v>
      </c>
    </row>
    <row r="23" spans="1:22" ht="13.5">
      <c r="A23" t="s">
        <v>59</v>
      </c>
      <c r="B23">
        <f>ROUNDDOWN($B$9/$B$3,0)-$F$23</f>
        <v>0</v>
      </c>
      <c r="C23" t="s">
        <v>60</v>
      </c>
      <c r="E23" s="3" t="s">
        <v>61</v>
      </c>
      <c r="R23" t="str">
        <f>'入力データ'!$B$22</f>
        <v>割T100-V型</v>
      </c>
      <c r="S23">
        <f>'入力データ'!$C$22</f>
        <v>2</v>
      </c>
      <c r="T23">
        <f>'入力データ'!$D$22</f>
        <v>0.37</v>
      </c>
      <c r="U23">
        <f>'入力データ'!$E$22</f>
        <v>0.37</v>
      </c>
      <c r="V23">
        <f>'入力データ'!$F$22</f>
        <v>0</v>
      </c>
    </row>
    <row r="24" spans="5:22" ht="13.5">
      <c r="E24" s="3" t="s">
        <v>62</v>
      </c>
      <c r="R24" t="str">
        <f>'入力データ'!$B$23</f>
        <v>割T100-F型</v>
      </c>
      <c r="S24">
        <f>'入力データ'!$C$23</f>
        <v>2</v>
      </c>
      <c r="T24">
        <f>'入力データ'!$D$23</f>
        <v>0.37</v>
      </c>
      <c r="U24">
        <f>'入力データ'!$E$23</f>
        <v>0.37</v>
      </c>
      <c r="V24">
        <f>'入力データ'!$F$23</f>
        <v>0</v>
      </c>
    </row>
    <row r="25" spans="1:22" ht="13.5">
      <c r="A25" t="s">
        <v>63</v>
      </c>
      <c r="B25">
        <f>ROUNDDOWN(($B$12-$B$8)/$B$3,0)+IF($B$4=1,1,0)</f>
        <v>1</v>
      </c>
      <c r="C25" t="s">
        <v>60</v>
      </c>
      <c r="E25" s="4">
        <v>0</v>
      </c>
      <c r="F25" t="s">
        <v>60</v>
      </c>
      <c r="R25">
        <f>'入力データ'!$B$24</f>
        <v>0</v>
      </c>
      <c r="S25">
        <f>'入力データ'!$C$24</f>
        <v>0</v>
      </c>
      <c r="T25">
        <f>'入力データ'!$D$24</f>
        <v>0</v>
      </c>
      <c r="U25">
        <f>'入力データ'!$E$24</f>
        <v>0</v>
      </c>
      <c r="V25">
        <f>'入力データ'!$F$24</f>
        <v>0</v>
      </c>
    </row>
    <row r="26" spans="1:22" ht="13.5">
      <c r="A26" t="s">
        <v>64</v>
      </c>
      <c r="B26">
        <f>ROUNDDOWN(($F$12+$I$12+$L$12)/$B$3,0)</f>
        <v>0</v>
      </c>
      <c r="C26" t="s">
        <v>60</v>
      </c>
      <c r="E26" s="4"/>
      <c r="F26" t="s">
        <v>60</v>
      </c>
      <c r="R26">
        <f>'入力データ'!$B$25</f>
        <v>0</v>
      </c>
      <c r="S26">
        <f>'入力データ'!$C$25</f>
        <v>0</v>
      </c>
      <c r="T26">
        <f>'入力データ'!$D$25</f>
        <v>0</v>
      </c>
      <c r="U26">
        <f>'入力データ'!$E$25</f>
        <v>0</v>
      </c>
      <c r="V26">
        <f>'入力データ'!$F$25</f>
        <v>0</v>
      </c>
    </row>
    <row r="27" spans="1:22" ht="13.5">
      <c r="A27" t="s">
        <v>65</v>
      </c>
      <c r="B27">
        <f>ROUNDDOWN(($B$13-$B$11)/$B$3,0)+ROUNDUP(($N$13-$N$11)/$B$3,0)+IF(OR($R$2=TRUE,AND($B$4=0,$B$29&gt;$B$3)),1,0)</f>
        <v>0</v>
      </c>
      <c r="C27" t="s">
        <v>60</v>
      </c>
      <c r="E27" s="4"/>
      <c r="F27" t="s">
        <v>60</v>
      </c>
      <c r="R27">
        <f>'入力データ'!$B$26</f>
        <v>0</v>
      </c>
      <c r="S27">
        <f>'入力データ'!$C$26</f>
        <v>0</v>
      </c>
      <c r="T27">
        <f>'入力データ'!$D$26</f>
        <v>0</v>
      </c>
      <c r="U27">
        <f>'入力データ'!$E$26</f>
        <v>0</v>
      </c>
      <c r="V27">
        <f>'入力データ'!$F$26</f>
        <v>0</v>
      </c>
    </row>
    <row r="28" spans="18:22" ht="13.5">
      <c r="R28">
        <f>'入力データ'!$B$27</f>
        <v>0</v>
      </c>
      <c r="S28">
        <f>'入力データ'!$C$27</f>
        <v>0</v>
      </c>
      <c r="T28">
        <f>'入力データ'!$D$27</f>
        <v>0</v>
      </c>
      <c r="U28">
        <f>'入力データ'!$E$27</f>
        <v>0</v>
      </c>
      <c r="V28">
        <f>'入力データ'!$F$27</f>
        <v>0</v>
      </c>
    </row>
    <row r="29" spans="1:22" ht="13.5">
      <c r="A29" t="s">
        <v>66</v>
      </c>
      <c r="B29" s="16">
        <v>2.1</v>
      </c>
      <c r="C29" s="17"/>
      <c r="R29">
        <f>'入力データ'!$B$28</f>
        <v>0</v>
      </c>
      <c r="S29">
        <f>'入力データ'!$C$28</f>
        <v>0</v>
      </c>
      <c r="T29">
        <f>'入力データ'!$D$28</f>
        <v>0</v>
      </c>
      <c r="U29">
        <f>'入力データ'!$E$28</f>
        <v>0</v>
      </c>
      <c r="V29">
        <f>'入力データ'!$F$28</f>
        <v>0</v>
      </c>
    </row>
    <row r="30" spans="18:22" ht="13.5">
      <c r="R30">
        <f>'入力データ'!$B$29</f>
        <v>0</v>
      </c>
      <c r="S30">
        <f>'入力データ'!$C$29</f>
        <v>0</v>
      </c>
      <c r="T30">
        <f>'入力データ'!$D$29</f>
        <v>0</v>
      </c>
      <c r="U30">
        <f>'入力データ'!$E$29</f>
        <v>0</v>
      </c>
      <c r="V30">
        <f>'入力データ'!$F$29</f>
        <v>0</v>
      </c>
    </row>
    <row r="31" spans="18:22" ht="13.5">
      <c r="R31">
        <f>'入力データ'!$B$30</f>
        <v>0</v>
      </c>
      <c r="S31">
        <f>'入力データ'!$C$30</f>
        <v>0</v>
      </c>
      <c r="T31">
        <f>'入力データ'!$D$30</f>
        <v>0</v>
      </c>
      <c r="U31">
        <f>'入力データ'!$E$30</f>
        <v>0</v>
      </c>
      <c r="V31">
        <f>'入力データ'!$F$30</f>
        <v>0</v>
      </c>
    </row>
  </sheetData>
  <sheetProtection/>
  <mergeCells count="33">
    <mergeCell ref="N13:O13"/>
    <mergeCell ref="B17:C17"/>
    <mergeCell ref="E17:F17"/>
    <mergeCell ref="E18:F18"/>
    <mergeCell ref="N8:O8"/>
    <mergeCell ref="N9:O9"/>
    <mergeCell ref="N11:O11"/>
    <mergeCell ref="N12:O12"/>
    <mergeCell ref="K8:L8"/>
    <mergeCell ref="K9:L9"/>
    <mergeCell ref="K11:L11"/>
    <mergeCell ref="B12:C12"/>
    <mergeCell ref="E8:F8"/>
    <mergeCell ref="E9:F9"/>
    <mergeCell ref="E11:F11"/>
    <mergeCell ref="H8:I8"/>
    <mergeCell ref="H9:I9"/>
    <mergeCell ref="H11:I11"/>
    <mergeCell ref="B7:C7"/>
    <mergeCell ref="E7:F7"/>
    <mergeCell ref="H7:I7"/>
    <mergeCell ref="K7:L7"/>
    <mergeCell ref="B29:C29"/>
    <mergeCell ref="B13:C13"/>
    <mergeCell ref="B20:C20"/>
    <mergeCell ref="B21:C21"/>
    <mergeCell ref="B18:C18"/>
    <mergeCell ref="B19:C19"/>
    <mergeCell ref="E19:F19"/>
    <mergeCell ref="B8:C8"/>
    <mergeCell ref="B9:C9"/>
    <mergeCell ref="B11:C11"/>
    <mergeCell ref="B14:C14"/>
  </mergeCells>
  <conditionalFormatting sqref="E7:F8 H7:I8 K7:L8 N7:O8">
    <cfRule type="cellIs" priority="1" dxfId="0" operator="notEqual" stopIfTrue="1">
      <formula>""</formula>
    </cfRule>
  </conditionalFormatting>
  <dataValidations count="1">
    <dataValidation type="list" allowBlank="1" showInputMessage="1" showErrorMessage="1" sqref="B7:C7 B14:C14">
      <formula1>$R$4:$R$25</formula1>
    </dataValidation>
  </dataValidations>
  <printOptions/>
  <pageMargins left="0.75" right="0.75" top="1" bottom="1" header="0.512" footer="0.512"/>
  <pageSetup horizontalDpi="600" verticalDpi="600" orientation="landscape" paperSize="8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9"/>
  <dimension ref="A1:V31"/>
  <sheetViews>
    <sheetView workbookViewId="0" topLeftCell="A4">
      <selection activeCell="B29" sqref="B29:C29"/>
    </sheetView>
  </sheetViews>
  <sheetFormatPr defaultColWidth="9.00390625" defaultRowHeight="13.5"/>
  <cols>
    <col min="1" max="1" width="19.25390625" style="0" customWidth="1"/>
    <col min="4" max="4" width="1.75390625" style="0" customWidth="1"/>
    <col min="7" max="7" width="1.4921875" style="0" customWidth="1"/>
    <col min="10" max="10" width="1.75390625" style="0" customWidth="1"/>
    <col min="13" max="13" width="2.00390625" style="0" customWidth="1"/>
    <col min="18" max="18" width="12.50390625" style="0" customWidth="1"/>
  </cols>
  <sheetData>
    <row r="1" spans="1:3" ht="13.5">
      <c r="A1" t="s">
        <v>45</v>
      </c>
      <c r="C1" t="s">
        <v>46</v>
      </c>
    </row>
    <row r="2" ht="13.5">
      <c r="R2" s="4" t="b">
        <v>0</v>
      </c>
    </row>
    <row r="3" spans="1:22" ht="13.5">
      <c r="A3" t="s">
        <v>81</v>
      </c>
      <c r="B3" s="1">
        <v>4</v>
      </c>
      <c r="R3" t="str">
        <f>'入力データ'!$B$2</f>
        <v>名称</v>
      </c>
      <c r="S3" t="str">
        <f>'入力データ'!$C$2</f>
        <v>分類</v>
      </c>
      <c r="T3" t="str">
        <f>'入力データ'!$D$2</f>
        <v>刺し受け</v>
      </c>
      <c r="U3" t="str">
        <f>'入力データ'!$E$2</f>
        <v>刺し先</v>
      </c>
      <c r="V3" t="str">
        <f>'入力データ'!$F$2</f>
        <v>Ｉ</v>
      </c>
    </row>
    <row r="4" spans="1:22" ht="13.5">
      <c r="A4" t="s">
        <v>82</v>
      </c>
      <c r="B4" s="1">
        <v>1</v>
      </c>
      <c r="C4" t="s">
        <v>22</v>
      </c>
      <c r="R4" t="str">
        <f>'入力データ'!$B$3</f>
        <v>曲管100-45</v>
      </c>
      <c r="S4">
        <f>'入力データ'!$C$3</f>
        <v>1</v>
      </c>
      <c r="T4">
        <f>'入力データ'!$D$3</f>
        <v>0.15</v>
      </c>
      <c r="U4">
        <f>'入力データ'!$E$3</f>
        <v>0.3</v>
      </c>
      <c r="V4">
        <f>'入力データ'!$F$3</f>
        <v>0</v>
      </c>
    </row>
    <row r="5" spans="1:22" ht="13.5">
      <c r="A5" t="s">
        <v>47</v>
      </c>
      <c r="B5" s="1">
        <v>0.03</v>
      </c>
      <c r="R5" t="str">
        <f>'入力データ'!$B$4</f>
        <v>曲管100-22</v>
      </c>
      <c r="S5">
        <f>'入力データ'!$C$4</f>
        <v>1</v>
      </c>
      <c r="T5">
        <f>'入力データ'!$D$4</f>
        <v>0.15</v>
      </c>
      <c r="U5">
        <f>'入力データ'!$E$4</f>
        <v>0.25</v>
      </c>
      <c r="V5">
        <f>'入力データ'!$F$4</f>
        <v>0</v>
      </c>
    </row>
    <row r="6" spans="18:22" ht="13.5">
      <c r="R6" t="str">
        <f>'入力データ'!$B$5</f>
        <v>曲管100-11</v>
      </c>
      <c r="S6">
        <f>'入力データ'!$C$5</f>
        <v>1</v>
      </c>
      <c r="T6">
        <f>'入力データ'!$D$5</f>
        <v>0.1</v>
      </c>
      <c r="U6">
        <f>'入力データ'!$E$5</f>
        <v>0.25</v>
      </c>
      <c r="V6">
        <f>'入力データ'!$F$5</f>
        <v>0</v>
      </c>
    </row>
    <row r="7" spans="2:22" ht="13.5">
      <c r="B7" s="18" t="s">
        <v>84</v>
      </c>
      <c r="C7" s="18"/>
      <c r="E7" s="18"/>
      <c r="F7" s="18"/>
      <c r="H7" s="18"/>
      <c r="I7" s="18"/>
      <c r="K7" s="18"/>
      <c r="L7" s="18"/>
      <c r="N7" s="4"/>
      <c r="R7" t="str">
        <f>'入力データ'!$B$6</f>
        <v>両曲100-45</v>
      </c>
      <c r="S7">
        <f>'入力データ'!$C$6</f>
        <v>1</v>
      </c>
      <c r="T7">
        <f>'入力データ'!$D$6</f>
        <v>0.15</v>
      </c>
      <c r="U7">
        <f>'入力データ'!$E$6</f>
        <v>0.15</v>
      </c>
      <c r="V7">
        <f>'入力データ'!$F$6</f>
        <v>0</v>
      </c>
    </row>
    <row r="8" spans="1:22" ht="13.5">
      <c r="A8" t="s">
        <v>48</v>
      </c>
      <c r="B8" s="9">
        <f>VLOOKUP($B$7,$R$4:$V$25,IF($B$4=0,3,4),0)</f>
        <v>0.3</v>
      </c>
      <c r="C8" s="9"/>
      <c r="E8" s="15"/>
      <c r="F8" s="15"/>
      <c r="H8" s="15"/>
      <c r="I8" s="15"/>
      <c r="K8" s="15"/>
      <c r="L8" s="15"/>
      <c r="N8" s="15"/>
      <c r="O8" s="15"/>
      <c r="R8" t="str">
        <f>'入力データ'!$B$7</f>
        <v>両曲100-22</v>
      </c>
      <c r="S8">
        <f>'入力データ'!$C$7</f>
        <v>1</v>
      </c>
      <c r="T8">
        <f>'入力データ'!$D$7</f>
        <v>0.15</v>
      </c>
      <c r="U8">
        <f>'入力データ'!$E$7</f>
        <v>0.15</v>
      </c>
      <c r="V8">
        <f>'入力データ'!$F$7</f>
        <v>0</v>
      </c>
    </row>
    <row r="9" spans="1:22" ht="13.5">
      <c r="A9" t="s">
        <v>49</v>
      </c>
      <c r="B9" s="14">
        <f>$B$29-$B$8-$B$10-$C$10-IF($B$11=0,$N$11,$B$11)-$E$8-$H$8-$K$8-$N$8</f>
        <v>3.9999999999999996</v>
      </c>
      <c r="C9" s="14"/>
      <c r="E9" s="10"/>
      <c r="F9" s="10"/>
      <c r="H9" s="10"/>
      <c r="I9" s="10"/>
      <c r="K9" s="10"/>
      <c r="L9" s="10"/>
      <c r="N9" s="10"/>
      <c r="O9" s="10"/>
      <c r="R9" t="str">
        <f>'入力データ'!$B$8</f>
        <v>曲管75-45</v>
      </c>
      <c r="S9">
        <f>'入力データ'!$C$8</f>
        <v>1</v>
      </c>
      <c r="T9">
        <f>'入力データ'!$D$8</f>
        <v>0.15</v>
      </c>
      <c r="U9">
        <f>'入力データ'!$E$8</f>
        <v>0.25</v>
      </c>
      <c r="V9">
        <f>'入力データ'!$F$8</f>
        <v>0</v>
      </c>
    </row>
    <row r="10" spans="1:22" ht="13.5">
      <c r="A10" t="s">
        <v>50</v>
      </c>
      <c r="B10" s="1">
        <f>(IF(ISNUMBER($E$25),$E$25,$B$25)+IF(ISNUMBER($E$27),$E$27,$B$27)+IF(ISNUMBER($E$26),$E$26,$B$26))*$B$5</f>
        <v>0.03</v>
      </c>
      <c r="C10" s="5"/>
      <c r="E10" s="1"/>
      <c r="F10" s="1"/>
      <c r="H10" s="1"/>
      <c r="I10" s="1"/>
      <c r="K10" s="1"/>
      <c r="L10" s="1"/>
      <c r="N10" s="1"/>
      <c r="O10" s="1"/>
      <c r="R10" t="str">
        <f>'入力データ'!$B$9</f>
        <v>曲管75-22</v>
      </c>
      <c r="S10">
        <f>'入力データ'!$C$9</f>
        <v>1</v>
      </c>
      <c r="T10">
        <f>'入力データ'!$D$9</f>
        <v>0.1</v>
      </c>
      <c r="U10">
        <f>'入力データ'!$E$9</f>
        <v>0.25</v>
      </c>
      <c r="V10">
        <f>'入力データ'!$F$9</f>
        <v>0</v>
      </c>
    </row>
    <row r="11" spans="1:22" ht="13.5">
      <c r="A11" t="s">
        <v>51</v>
      </c>
      <c r="B11" s="9">
        <f>VLOOKUP($B$14,$R$4:$V$25,IF($R$2=FALSE,IF($B$4=0,4,3),IF($B$4=0,3,4)),0)</f>
        <v>0.1</v>
      </c>
      <c r="C11" s="9"/>
      <c r="E11" s="9"/>
      <c r="F11" s="9"/>
      <c r="H11" s="9"/>
      <c r="I11" s="9"/>
      <c r="K11" s="9"/>
      <c r="L11" s="9"/>
      <c r="N11" s="9"/>
      <c r="O11" s="9"/>
      <c r="R11" t="str">
        <f>'入力データ'!$B$10</f>
        <v>曲管75-11</v>
      </c>
      <c r="S11">
        <f>'入力データ'!$C$10</f>
        <v>1</v>
      </c>
      <c r="T11">
        <f>'入力データ'!$D$10</f>
        <v>0.1</v>
      </c>
      <c r="U11">
        <f>'入力データ'!$E$10</f>
        <v>0.25</v>
      </c>
      <c r="V11">
        <f>'入力データ'!$F$10</f>
        <v>0</v>
      </c>
    </row>
    <row r="12" spans="1:22" ht="13.5">
      <c r="A12" t="s">
        <v>52</v>
      </c>
      <c r="B12" s="16">
        <v>0</v>
      </c>
      <c r="C12" s="17"/>
      <c r="E12" t="s">
        <v>53</v>
      </c>
      <c r="F12" s="1"/>
      <c r="H12" t="s">
        <v>53</v>
      </c>
      <c r="I12" s="1"/>
      <c r="K12" t="s">
        <v>53</v>
      </c>
      <c r="L12" s="1"/>
      <c r="N12" s="6"/>
      <c r="O12" s="7"/>
      <c r="R12" t="str">
        <f>'入力データ'!$B$11</f>
        <v>両曲75-45</v>
      </c>
      <c r="S12">
        <f>'入力データ'!$C$11</f>
        <v>1</v>
      </c>
      <c r="T12">
        <f>'入力データ'!$D$11</f>
        <v>0.15</v>
      </c>
      <c r="U12">
        <f>'入力データ'!$E$11</f>
        <v>0.15</v>
      </c>
      <c r="V12">
        <f>'入力データ'!$F$11</f>
        <v>0</v>
      </c>
    </row>
    <row r="13" spans="1:22" ht="13.5">
      <c r="A13" t="s">
        <v>54</v>
      </c>
      <c r="B13" s="16">
        <v>1</v>
      </c>
      <c r="C13" s="17"/>
      <c r="N13" s="6"/>
      <c r="O13" s="7"/>
      <c r="R13" t="str">
        <f>'入力データ'!$B$12</f>
        <v>両曲75-22</v>
      </c>
      <c r="S13">
        <f>'入力データ'!$C$12</f>
        <v>1</v>
      </c>
      <c r="T13">
        <f>'入力データ'!$D$12</f>
        <v>0.1</v>
      </c>
      <c r="U13">
        <f>'入力データ'!$E$12</f>
        <v>0.1</v>
      </c>
      <c r="V13">
        <f>'入力データ'!$F$12</f>
        <v>0</v>
      </c>
    </row>
    <row r="14" spans="2:22" ht="13.5">
      <c r="B14" s="18" t="s">
        <v>85</v>
      </c>
      <c r="C14" s="18"/>
      <c r="N14" s="2"/>
      <c r="O14" s="2"/>
      <c r="R14" t="str">
        <f>'入力データ'!$B$13</f>
        <v>継ぎ輪100</v>
      </c>
      <c r="S14">
        <f>'入力データ'!$C$13</f>
        <v>2</v>
      </c>
      <c r="T14">
        <f>'入力データ'!$D$13</f>
        <v>0.22</v>
      </c>
      <c r="U14">
        <f>'入力データ'!$E$13</f>
        <v>0</v>
      </c>
      <c r="V14">
        <f>'入力データ'!$F$13</f>
        <v>0</v>
      </c>
    </row>
    <row r="15" spans="18:22" ht="13.5">
      <c r="R15" t="str">
        <f>'入力データ'!$B$14</f>
        <v>Ｔ字100-100</v>
      </c>
      <c r="S15">
        <f>'入力データ'!$C$14</f>
        <v>1</v>
      </c>
      <c r="T15">
        <f>'入力データ'!$D$14</f>
        <v>0.2</v>
      </c>
      <c r="U15">
        <f>'入力データ'!$E$14</f>
        <v>0.3</v>
      </c>
      <c r="V15">
        <f>'入力データ'!$F$14</f>
        <v>0.2</v>
      </c>
    </row>
    <row r="16" spans="2:22" ht="13.5">
      <c r="B16" t="s">
        <v>55</v>
      </c>
      <c r="E16" t="s">
        <v>56</v>
      </c>
      <c r="R16" t="str">
        <f>'入力データ'!$B$15</f>
        <v>Ｔ字100-75</v>
      </c>
      <c r="S16">
        <f>'入力データ'!$C$15</f>
        <v>1</v>
      </c>
      <c r="T16">
        <f>'入力データ'!$D$15</f>
        <v>0.15</v>
      </c>
      <c r="U16">
        <f>'入力データ'!$E$15</f>
        <v>0.3</v>
      </c>
      <c r="V16">
        <f>'入力データ'!$F$15</f>
        <v>0</v>
      </c>
    </row>
    <row r="17" spans="2:22" ht="13.5">
      <c r="B17" s="6">
        <f>IF($B$3&lt;$B$20,ROUNDDOWN($B$20/2,2),ROUNDDOWN($B$20,2))</f>
        <v>0</v>
      </c>
      <c r="C17" s="7"/>
      <c r="E17" s="6">
        <f>IF($B$3&lt;$B$20,ROUNDUP($B$20/2,2),0)</f>
        <v>0</v>
      </c>
      <c r="F17" s="7"/>
      <c r="R17" t="str">
        <f>'入力データ'!$B$16</f>
        <v>仕切り弁(75～100)</v>
      </c>
      <c r="S17">
        <f>'入力データ'!$C$16</f>
        <v>1</v>
      </c>
      <c r="T17">
        <f>'入力データ'!$D$16</f>
        <v>0.1</v>
      </c>
      <c r="U17">
        <f>'入力データ'!$E$16</f>
        <v>0.4</v>
      </c>
      <c r="V17">
        <f>'入力データ'!$F$16</f>
        <v>0</v>
      </c>
    </row>
    <row r="18" spans="1:22" ht="13.5">
      <c r="A18" t="s">
        <v>57</v>
      </c>
      <c r="B18" s="8" t="str">
        <f>"（"&amp;($B$17-0.01)&amp;")"</f>
        <v>（-0.01)</v>
      </c>
      <c r="C18" s="8"/>
      <c r="E18" s="8" t="str">
        <f>"（"&amp;($E$17-0.01)&amp;")"</f>
        <v>（-0.01)</v>
      </c>
      <c r="F18" s="8"/>
      <c r="R18" t="str">
        <f>'入力データ'!$B$17</f>
        <v>両仕切り弁</v>
      </c>
      <c r="S18">
        <f>'入力データ'!$C$17</f>
        <v>1</v>
      </c>
      <c r="T18">
        <f>'入力データ'!$D$17</f>
        <v>0.1</v>
      </c>
      <c r="U18">
        <f>'入力データ'!$E$17</f>
        <v>0.1</v>
      </c>
      <c r="V18">
        <f>'入力データ'!$F$17</f>
        <v>0</v>
      </c>
    </row>
    <row r="19" spans="1:22" ht="13.5">
      <c r="A19" t="s">
        <v>58</v>
      </c>
      <c r="B19" s="13" t="str">
        <f>"（"&amp;($B$17-0.02)&amp;")"</f>
        <v>（-0.02)</v>
      </c>
      <c r="C19" s="13"/>
      <c r="E19" s="13" t="str">
        <f>"（"&amp;($E$17-0.02)&amp;")"</f>
        <v>（-0.02)</v>
      </c>
      <c r="F19" s="13"/>
      <c r="R19" t="str">
        <f>'入力データ'!$B$18</f>
        <v>フランジＴ字75（浅）</v>
      </c>
      <c r="S19">
        <f>'入力データ'!$C$18</f>
        <v>1</v>
      </c>
      <c r="T19">
        <f>'入力データ'!$D$18</f>
        <v>0.2</v>
      </c>
      <c r="U19">
        <f>'入力データ'!$E$18</f>
        <v>0.35</v>
      </c>
      <c r="V19">
        <f>'入力データ'!$F$18</f>
        <v>0.12</v>
      </c>
    </row>
    <row r="20" spans="2:22" ht="13.5">
      <c r="B20" s="12">
        <f>$B$9-$B$23*$B$3</f>
        <v>0</v>
      </c>
      <c r="C20" s="12"/>
      <c r="E20" s="2"/>
      <c r="F20" s="2"/>
      <c r="H20" s="2"/>
      <c r="I20" s="2"/>
      <c r="K20" s="2"/>
      <c r="L20" s="2"/>
      <c r="R20" t="str">
        <f>'入力データ'!$B$19</f>
        <v>フランジＴ字75</v>
      </c>
      <c r="S20">
        <f>'入力データ'!$C$19</f>
        <v>1</v>
      </c>
      <c r="T20">
        <f>'入力データ'!$D$19</f>
        <v>0.15</v>
      </c>
      <c r="U20">
        <f>'入力データ'!$E$19</f>
        <v>0.3</v>
      </c>
      <c r="V20">
        <f>'入力データ'!$F$19</f>
        <v>0.2</v>
      </c>
    </row>
    <row r="21" spans="1:22" ht="13.5">
      <c r="A21" t="s">
        <v>42</v>
      </c>
      <c r="B21" s="12">
        <f>IF($B$20&lt;1.01,-1,0)</f>
        <v>-1</v>
      </c>
      <c r="C21" s="12"/>
      <c r="E21" s="2"/>
      <c r="F21" s="2"/>
      <c r="H21" s="2"/>
      <c r="I21" s="2"/>
      <c r="K21" s="2"/>
      <c r="L21" s="2"/>
      <c r="R21" t="str">
        <f>'入力データ'!$B$20</f>
        <v>Ｔ字100-100I</v>
      </c>
      <c r="S21">
        <f>'入力データ'!$C$20</f>
        <v>1</v>
      </c>
      <c r="T21">
        <f>'入力データ'!$D$20</f>
        <v>0.2</v>
      </c>
      <c r="U21">
        <f>'入力データ'!$E$20</f>
        <v>0.2</v>
      </c>
      <c r="V21">
        <f>'入力データ'!$F$20</f>
        <v>0</v>
      </c>
    </row>
    <row r="22" spans="18:22" ht="13.5">
      <c r="R22" t="str">
        <f>'入力データ'!$B$21</f>
        <v>Ｔ字100-75I</v>
      </c>
      <c r="S22">
        <f>'入力データ'!$C$21</f>
        <v>1</v>
      </c>
      <c r="T22">
        <f>'入力データ'!$D$21</f>
        <v>0.2</v>
      </c>
      <c r="U22">
        <f>'入力データ'!$E$21</f>
        <v>0.2</v>
      </c>
      <c r="V22">
        <f>'入力データ'!$F$21</f>
        <v>0</v>
      </c>
    </row>
    <row r="23" spans="1:22" ht="13.5">
      <c r="A23" t="s">
        <v>59</v>
      </c>
      <c r="B23">
        <f>ROUNDDOWN($B$9/$B$3,0)-$F$23</f>
        <v>1</v>
      </c>
      <c r="C23" t="s">
        <v>60</v>
      </c>
      <c r="E23" s="3" t="s">
        <v>61</v>
      </c>
      <c r="R23" t="str">
        <f>'入力データ'!$B$22</f>
        <v>割T100-V型</v>
      </c>
      <c r="S23">
        <f>'入力データ'!$C$22</f>
        <v>2</v>
      </c>
      <c r="T23">
        <f>'入力データ'!$D$22</f>
        <v>0.37</v>
      </c>
      <c r="U23">
        <f>'入力データ'!$E$22</f>
        <v>0.37</v>
      </c>
      <c r="V23">
        <f>'入力データ'!$F$22</f>
        <v>0</v>
      </c>
    </row>
    <row r="24" spans="5:22" ht="13.5">
      <c r="E24" s="3" t="s">
        <v>62</v>
      </c>
      <c r="R24" t="str">
        <f>'入力データ'!$B$23</f>
        <v>割T100-F型</v>
      </c>
      <c r="S24">
        <f>'入力データ'!$C$23</f>
        <v>2</v>
      </c>
      <c r="T24">
        <f>'入力データ'!$D$23</f>
        <v>0.37</v>
      </c>
      <c r="U24">
        <f>'入力データ'!$E$23</f>
        <v>0.37</v>
      </c>
      <c r="V24">
        <f>'入力データ'!$F$23</f>
        <v>0</v>
      </c>
    </row>
    <row r="25" spans="1:22" ht="13.5">
      <c r="A25" t="s">
        <v>63</v>
      </c>
      <c r="B25">
        <f>ROUNDDOWN(($B$12-$B$8)/$B$3,0)+IF($B$4=1,1,0)</f>
        <v>1</v>
      </c>
      <c r="C25" t="s">
        <v>60</v>
      </c>
      <c r="E25" s="4"/>
      <c r="F25" t="s">
        <v>60</v>
      </c>
      <c r="R25">
        <f>'入力データ'!$B$24</f>
        <v>0</v>
      </c>
      <c r="S25">
        <f>'入力データ'!$C$24</f>
        <v>0</v>
      </c>
      <c r="T25">
        <f>'入力データ'!$D$24</f>
        <v>0</v>
      </c>
      <c r="U25">
        <f>'入力データ'!$E$24</f>
        <v>0</v>
      </c>
      <c r="V25">
        <f>'入力データ'!$F$24</f>
        <v>0</v>
      </c>
    </row>
    <row r="26" spans="1:22" ht="13.5">
      <c r="A26" t="s">
        <v>64</v>
      </c>
      <c r="B26">
        <f>ROUNDDOWN(($F$12+$I$12+$L$12)/$B$3,0)</f>
        <v>0</v>
      </c>
      <c r="C26" t="s">
        <v>60</v>
      </c>
      <c r="E26" s="4"/>
      <c r="F26" t="s">
        <v>60</v>
      </c>
      <c r="R26">
        <f>'入力データ'!$B$25</f>
        <v>0</v>
      </c>
      <c r="S26">
        <f>'入力データ'!$C$25</f>
        <v>0</v>
      </c>
      <c r="T26">
        <f>'入力データ'!$D$25</f>
        <v>0</v>
      </c>
      <c r="U26">
        <f>'入力データ'!$E$25</f>
        <v>0</v>
      </c>
      <c r="V26">
        <f>'入力データ'!$F$25</f>
        <v>0</v>
      </c>
    </row>
    <row r="27" spans="1:22" ht="13.5">
      <c r="A27" t="s">
        <v>65</v>
      </c>
      <c r="B27">
        <f>ROUNDDOWN(($B$13-$B$11)/$B$3,0)+ROUNDUP(($N$13-$N$11)/$B$3,0)+IF(OR($R$2=TRUE,AND($B$4=0,$B$29&gt;$B$3)),1,0)</f>
        <v>0</v>
      </c>
      <c r="C27" t="s">
        <v>60</v>
      </c>
      <c r="E27" s="4"/>
      <c r="F27" t="s">
        <v>60</v>
      </c>
      <c r="R27">
        <f>'入力データ'!$B$26</f>
        <v>0</v>
      </c>
      <c r="S27">
        <f>'入力データ'!$C$26</f>
        <v>0</v>
      </c>
      <c r="T27">
        <f>'入力データ'!$D$26</f>
        <v>0</v>
      </c>
      <c r="U27">
        <f>'入力データ'!$E$26</f>
        <v>0</v>
      </c>
      <c r="V27">
        <f>'入力データ'!$F$26</f>
        <v>0</v>
      </c>
    </row>
    <row r="28" spans="18:22" ht="13.5">
      <c r="R28">
        <f>'入力データ'!$B$27</f>
        <v>0</v>
      </c>
      <c r="S28">
        <f>'入力データ'!$C$27</f>
        <v>0</v>
      </c>
      <c r="T28">
        <f>'入力データ'!$D$27</f>
        <v>0</v>
      </c>
      <c r="U28">
        <f>'入力データ'!$E$27</f>
        <v>0</v>
      </c>
      <c r="V28">
        <f>'入力データ'!$F$27</f>
        <v>0</v>
      </c>
    </row>
    <row r="29" spans="1:22" ht="13.5">
      <c r="A29" t="s">
        <v>66</v>
      </c>
      <c r="B29" s="16">
        <v>4.43</v>
      </c>
      <c r="C29" s="17"/>
      <c r="R29">
        <f>'入力データ'!$B$28</f>
        <v>0</v>
      </c>
      <c r="S29">
        <f>'入力データ'!$C$28</f>
        <v>0</v>
      </c>
      <c r="T29">
        <f>'入力データ'!$D$28</f>
        <v>0</v>
      </c>
      <c r="U29">
        <f>'入力データ'!$E$28</f>
        <v>0</v>
      </c>
      <c r="V29">
        <f>'入力データ'!$F$28</f>
        <v>0</v>
      </c>
    </row>
    <row r="30" spans="18:22" ht="13.5">
      <c r="R30">
        <f>'入力データ'!$B$29</f>
        <v>0</v>
      </c>
      <c r="S30">
        <f>'入力データ'!$C$29</f>
        <v>0</v>
      </c>
      <c r="T30">
        <f>'入力データ'!$D$29</f>
        <v>0</v>
      </c>
      <c r="U30">
        <f>'入力データ'!$E$29</f>
        <v>0</v>
      </c>
      <c r="V30">
        <f>'入力データ'!$F$29</f>
        <v>0</v>
      </c>
    </row>
    <row r="31" spans="18:22" ht="13.5">
      <c r="R31">
        <f>'入力データ'!$B$30</f>
        <v>0</v>
      </c>
      <c r="S31">
        <f>'入力データ'!$C$30</f>
        <v>0</v>
      </c>
      <c r="T31">
        <f>'入力データ'!$D$30</f>
        <v>0</v>
      </c>
      <c r="U31">
        <f>'入力データ'!$E$30</f>
        <v>0</v>
      </c>
      <c r="V31">
        <f>'入力データ'!$F$30</f>
        <v>0</v>
      </c>
    </row>
  </sheetData>
  <sheetProtection/>
  <mergeCells count="33">
    <mergeCell ref="E19:F19"/>
    <mergeCell ref="B8:C8"/>
    <mergeCell ref="B9:C9"/>
    <mergeCell ref="B11:C11"/>
    <mergeCell ref="B14:C14"/>
    <mergeCell ref="B29:C29"/>
    <mergeCell ref="B13:C13"/>
    <mergeCell ref="B20:C20"/>
    <mergeCell ref="B21:C21"/>
    <mergeCell ref="B18:C18"/>
    <mergeCell ref="B19:C19"/>
    <mergeCell ref="B7:C7"/>
    <mergeCell ref="E7:F7"/>
    <mergeCell ref="H7:I7"/>
    <mergeCell ref="K7:L7"/>
    <mergeCell ref="K8:L8"/>
    <mergeCell ref="K9:L9"/>
    <mergeCell ref="K11:L11"/>
    <mergeCell ref="B12:C12"/>
    <mergeCell ref="E8:F8"/>
    <mergeCell ref="E9:F9"/>
    <mergeCell ref="E11:F11"/>
    <mergeCell ref="H8:I8"/>
    <mergeCell ref="H9:I9"/>
    <mergeCell ref="H11:I11"/>
    <mergeCell ref="N8:O8"/>
    <mergeCell ref="N9:O9"/>
    <mergeCell ref="N11:O11"/>
    <mergeCell ref="N12:O12"/>
    <mergeCell ref="N13:O13"/>
    <mergeCell ref="B17:C17"/>
    <mergeCell ref="E17:F17"/>
    <mergeCell ref="E18:F18"/>
  </mergeCells>
  <conditionalFormatting sqref="E7:F8 H7:I8 K7:L8 N7:O8">
    <cfRule type="cellIs" priority="1" dxfId="0" operator="notEqual" stopIfTrue="1">
      <formula>""</formula>
    </cfRule>
  </conditionalFormatting>
  <dataValidations count="1">
    <dataValidation type="list" allowBlank="1" showInputMessage="1" showErrorMessage="1" sqref="B7:C7 B14:C14">
      <formula1>$R$4:$R$25</formula1>
    </dataValidation>
  </dataValidations>
  <printOptions/>
  <pageMargins left="0.75" right="0.75" top="1" bottom="1" header="0.512" footer="0.512"/>
  <pageSetup horizontalDpi="600" verticalDpi="600" orientation="landscape" paperSize="8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0"/>
  <dimension ref="A1:V31"/>
  <sheetViews>
    <sheetView workbookViewId="0" topLeftCell="A6">
      <selection activeCell="H34" sqref="H34"/>
    </sheetView>
  </sheetViews>
  <sheetFormatPr defaultColWidth="9.00390625" defaultRowHeight="13.5"/>
  <cols>
    <col min="1" max="1" width="19.25390625" style="0" customWidth="1"/>
    <col min="4" max="4" width="1.75390625" style="0" customWidth="1"/>
    <col min="7" max="7" width="1.4921875" style="0" customWidth="1"/>
    <col min="10" max="10" width="1.75390625" style="0" customWidth="1"/>
    <col min="13" max="13" width="2.00390625" style="0" customWidth="1"/>
    <col min="18" max="18" width="12.50390625" style="0" customWidth="1"/>
  </cols>
  <sheetData>
    <row r="1" spans="1:3" ht="13.5">
      <c r="A1" t="s">
        <v>45</v>
      </c>
      <c r="C1" t="s">
        <v>46</v>
      </c>
    </row>
    <row r="2" ht="13.5">
      <c r="R2" s="4" t="b">
        <v>0</v>
      </c>
    </row>
    <row r="3" spans="1:22" ht="13.5">
      <c r="A3" t="s">
        <v>81</v>
      </c>
      <c r="B3" s="1">
        <v>4</v>
      </c>
      <c r="R3" t="str">
        <f>'入力データ'!$B$2</f>
        <v>名称</v>
      </c>
      <c r="S3" t="str">
        <f>'入力データ'!$C$2</f>
        <v>分類</v>
      </c>
      <c r="T3" t="str">
        <f>'入力データ'!$D$2</f>
        <v>刺し受け</v>
      </c>
      <c r="U3" t="str">
        <f>'入力データ'!$E$2</f>
        <v>刺し先</v>
      </c>
      <c r="V3" t="str">
        <f>'入力データ'!$F$2</f>
        <v>Ｉ</v>
      </c>
    </row>
    <row r="4" spans="1:22" ht="13.5">
      <c r="A4" t="s">
        <v>82</v>
      </c>
      <c r="B4" s="1">
        <v>1</v>
      </c>
      <c r="C4" t="s">
        <v>22</v>
      </c>
      <c r="R4" t="str">
        <f>'入力データ'!$B$3</f>
        <v>曲管100-45</v>
      </c>
      <c r="S4">
        <f>'入力データ'!$C$3</f>
        <v>1</v>
      </c>
      <c r="T4">
        <f>'入力データ'!$D$3</f>
        <v>0.15</v>
      </c>
      <c r="U4">
        <f>'入力データ'!$E$3</f>
        <v>0.3</v>
      </c>
      <c r="V4">
        <f>'入力データ'!$F$3</f>
        <v>0</v>
      </c>
    </row>
    <row r="5" spans="1:22" ht="13.5">
      <c r="A5" t="s">
        <v>47</v>
      </c>
      <c r="B5" s="1">
        <v>0.03</v>
      </c>
      <c r="R5" t="str">
        <f>'入力データ'!$B$4</f>
        <v>曲管100-22</v>
      </c>
      <c r="S5">
        <f>'入力データ'!$C$4</f>
        <v>1</v>
      </c>
      <c r="T5">
        <f>'入力データ'!$D$4</f>
        <v>0.15</v>
      </c>
      <c r="U5">
        <f>'入力データ'!$E$4</f>
        <v>0.25</v>
      </c>
      <c r="V5">
        <f>'入力データ'!$F$4</f>
        <v>0</v>
      </c>
    </row>
    <row r="6" spans="18:22" ht="13.5">
      <c r="R6" t="str">
        <f>'入力データ'!$B$5</f>
        <v>曲管100-11</v>
      </c>
      <c r="S6">
        <f>'入力データ'!$C$5</f>
        <v>1</v>
      </c>
      <c r="T6">
        <f>'入力データ'!$D$5</f>
        <v>0.1</v>
      </c>
      <c r="U6">
        <f>'入力データ'!$E$5</f>
        <v>0.25</v>
      </c>
      <c r="V6">
        <f>'入力データ'!$F$5</f>
        <v>0</v>
      </c>
    </row>
    <row r="7" spans="2:22" ht="13.5">
      <c r="B7" s="18" t="s">
        <v>86</v>
      </c>
      <c r="C7" s="18"/>
      <c r="E7" s="18"/>
      <c r="F7" s="18"/>
      <c r="H7" s="18"/>
      <c r="I7" s="18"/>
      <c r="K7" s="18"/>
      <c r="L7" s="18"/>
      <c r="N7" s="4"/>
      <c r="R7" t="str">
        <f>'入力データ'!$B$6</f>
        <v>両曲100-45</v>
      </c>
      <c r="S7">
        <f>'入力データ'!$C$6</f>
        <v>1</v>
      </c>
      <c r="T7">
        <f>'入力データ'!$D$6</f>
        <v>0.15</v>
      </c>
      <c r="U7">
        <f>'入力データ'!$E$6</f>
        <v>0.15</v>
      </c>
      <c r="V7">
        <f>'入力データ'!$F$6</f>
        <v>0</v>
      </c>
    </row>
    <row r="8" spans="1:22" ht="13.5">
      <c r="A8" t="s">
        <v>48</v>
      </c>
      <c r="B8" s="9">
        <f>VLOOKUP($B$7,$R$4:$V$25,IF($B$4=0,3,4),0)</f>
        <v>0.4</v>
      </c>
      <c r="C8" s="9"/>
      <c r="E8" s="15"/>
      <c r="F8" s="15"/>
      <c r="H8" s="15"/>
      <c r="I8" s="15"/>
      <c r="K8" s="15"/>
      <c r="L8" s="15"/>
      <c r="N8" s="15"/>
      <c r="O8" s="15"/>
      <c r="R8" t="str">
        <f>'入力データ'!$B$7</f>
        <v>両曲100-22</v>
      </c>
      <c r="S8">
        <f>'入力データ'!$C$7</f>
        <v>1</v>
      </c>
      <c r="T8">
        <f>'入力データ'!$D$7</f>
        <v>0.15</v>
      </c>
      <c r="U8">
        <f>'入力データ'!$E$7</f>
        <v>0.15</v>
      </c>
      <c r="V8">
        <f>'入力データ'!$F$7</f>
        <v>0</v>
      </c>
    </row>
    <row r="9" spans="1:22" ht="13.5">
      <c r="A9" t="s">
        <v>49</v>
      </c>
      <c r="B9" s="14">
        <f>$B$29-$B$8-$B$10-$C$10-IF($B$11=0,$N$11,$B$11)-$E$8-$H$8-$K$8-$N$8</f>
        <v>12</v>
      </c>
      <c r="C9" s="14"/>
      <c r="E9" s="10"/>
      <c r="F9" s="10"/>
      <c r="H9" s="10"/>
      <c r="I9" s="10"/>
      <c r="K9" s="10"/>
      <c r="L9" s="10"/>
      <c r="N9" s="10"/>
      <c r="O9" s="10"/>
      <c r="R9" t="str">
        <f>'入力データ'!$B$8</f>
        <v>曲管75-45</v>
      </c>
      <c r="S9">
        <f>'入力データ'!$C$8</f>
        <v>1</v>
      </c>
      <c r="T9">
        <f>'入力データ'!$D$8</f>
        <v>0.15</v>
      </c>
      <c r="U9">
        <f>'入力データ'!$E$8</f>
        <v>0.25</v>
      </c>
      <c r="V9">
        <f>'入力データ'!$F$8</f>
        <v>0</v>
      </c>
    </row>
    <row r="10" spans="1:22" ht="13.5">
      <c r="A10" t="s">
        <v>50</v>
      </c>
      <c r="B10" s="1">
        <f>(IF(ISNUMBER($E$25),$E$25,$B$25)+IF(ISNUMBER($E$27),$E$27,$B$27)+IF(ISNUMBER($E$26),$E$26,$B$26))*$B$5</f>
        <v>0.09</v>
      </c>
      <c r="C10" s="5"/>
      <c r="E10" s="1"/>
      <c r="F10" s="1"/>
      <c r="H10" s="1"/>
      <c r="I10" s="1"/>
      <c r="K10" s="1"/>
      <c r="L10" s="1"/>
      <c r="N10" s="1"/>
      <c r="O10" s="1"/>
      <c r="R10" t="str">
        <f>'入力データ'!$B$9</f>
        <v>曲管75-22</v>
      </c>
      <c r="S10">
        <f>'入力データ'!$C$9</f>
        <v>1</v>
      </c>
      <c r="T10">
        <f>'入力データ'!$D$9</f>
        <v>0.1</v>
      </c>
      <c r="U10">
        <f>'入力データ'!$E$9</f>
        <v>0.25</v>
      </c>
      <c r="V10">
        <f>'入力データ'!$F$9</f>
        <v>0</v>
      </c>
    </row>
    <row r="11" spans="1:22" ht="13.5">
      <c r="A11" t="s">
        <v>51</v>
      </c>
      <c r="B11" s="9">
        <f>VLOOKUP($B$14,$R$4:$V$25,IF($R$2=FALSE,IF($B$4=0,4,3),IF($B$4=0,3,4)),0)</f>
        <v>0</v>
      </c>
      <c r="C11" s="9"/>
      <c r="E11" s="9"/>
      <c r="F11" s="9"/>
      <c r="H11" s="9"/>
      <c r="I11" s="9"/>
      <c r="K11" s="9"/>
      <c r="L11" s="9"/>
      <c r="N11" s="9"/>
      <c r="O11" s="9"/>
      <c r="R11" t="str">
        <f>'入力データ'!$B$10</f>
        <v>曲管75-11</v>
      </c>
      <c r="S11">
        <f>'入力データ'!$C$10</f>
        <v>1</v>
      </c>
      <c r="T11">
        <f>'入力データ'!$D$10</f>
        <v>0.1</v>
      </c>
      <c r="U11">
        <f>'入力データ'!$E$10</f>
        <v>0.25</v>
      </c>
      <c r="V11">
        <f>'入力データ'!$F$10</f>
        <v>0</v>
      </c>
    </row>
    <row r="12" spans="1:22" ht="13.5">
      <c r="A12" t="s">
        <v>52</v>
      </c>
      <c r="B12" s="16">
        <v>12</v>
      </c>
      <c r="C12" s="17"/>
      <c r="E12" t="s">
        <v>53</v>
      </c>
      <c r="F12" s="1"/>
      <c r="H12" t="s">
        <v>53</v>
      </c>
      <c r="I12" s="1"/>
      <c r="K12" t="s">
        <v>53</v>
      </c>
      <c r="L12" s="1"/>
      <c r="N12" s="6"/>
      <c r="O12" s="7"/>
      <c r="R12" t="str">
        <f>'入力データ'!$B$11</f>
        <v>両曲75-45</v>
      </c>
      <c r="S12">
        <f>'入力データ'!$C$11</f>
        <v>1</v>
      </c>
      <c r="T12">
        <f>'入力データ'!$D$11</f>
        <v>0.15</v>
      </c>
      <c r="U12">
        <f>'入力データ'!$E$11</f>
        <v>0.15</v>
      </c>
      <c r="V12">
        <f>'入力データ'!$F$11</f>
        <v>0</v>
      </c>
    </row>
    <row r="13" spans="1:22" ht="13.5">
      <c r="A13" t="s">
        <v>54</v>
      </c>
      <c r="B13" s="16">
        <v>0</v>
      </c>
      <c r="C13" s="17"/>
      <c r="N13" s="6"/>
      <c r="O13" s="7"/>
      <c r="R13" t="str">
        <f>'入力データ'!$B$12</f>
        <v>両曲75-22</v>
      </c>
      <c r="S13">
        <f>'入力データ'!$C$12</f>
        <v>1</v>
      </c>
      <c r="T13">
        <f>'入力データ'!$D$12</f>
        <v>0.1</v>
      </c>
      <c r="U13">
        <f>'入力データ'!$E$12</f>
        <v>0.1</v>
      </c>
      <c r="V13">
        <f>'入力データ'!$F$12</f>
        <v>0</v>
      </c>
    </row>
    <row r="14" spans="2:22" ht="13.5">
      <c r="B14" s="18"/>
      <c r="C14" s="18"/>
      <c r="N14" s="2"/>
      <c r="O14" s="2"/>
      <c r="R14" t="str">
        <f>'入力データ'!$B$13</f>
        <v>継ぎ輪100</v>
      </c>
      <c r="S14">
        <f>'入力データ'!$C$13</f>
        <v>2</v>
      </c>
      <c r="T14">
        <f>'入力データ'!$D$13</f>
        <v>0.22</v>
      </c>
      <c r="U14">
        <f>'入力データ'!$E$13</f>
        <v>0</v>
      </c>
      <c r="V14">
        <f>'入力データ'!$F$13</f>
        <v>0</v>
      </c>
    </row>
    <row r="15" spans="18:22" ht="13.5">
      <c r="R15" t="str">
        <f>'入力データ'!$B$14</f>
        <v>Ｔ字100-100</v>
      </c>
      <c r="S15">
        <f>'入力データ'!$C$14</f>
        <v>1</v>
      </c>
      <c r="T15">
        <f>'入力データ'!$D$14</f>
        <v>0.2</v>
      </c>
      <c r="U15">
        <f>'入力データ'!$E$14</f>
        <v>0.3</v>
      </c>
      <c r="V15">
        <f>'入力データ'!$F$14</f>
        <v>0.2</v>
      </c>
    </row>
    <row r="16" spans="2:22" ht="13.5">
      <c r="B16" t="s">
        <v>55</v>
      </c>
      <c r="E16" t="s">
        <v>56</v>
      </c>
      <c r="R16" t="str">
        <f>'入力データ'!$B$15</f>
        <v>Ｔ字100-75</v>
      </c>
      <c r="S16">
        <f>'入力データ'!$C$15</f>
        <v>1</v>
      </c>
      <c r="T16">
        <f>'入力データ'!$D$15</f>
        <v>0.15</v>
      </c>
      <c r="U16">
        <f>'入力データ'!$E$15</f>
        <v>0.3</v>
      </c>
      <c r="V16">
        <f>'入力データ'!$F$15</f>
        <v>0</v>
      </c>
    </row>
    <row r="17" spans="2:22" ht="13.5">
      <c r="B17" s="6">
        <f>IF($B$3&lt;$B$20,ROUNDDOWN($B$20/2,2),ROUNDDOWN($B$20,2))</f>
        <v>0</v>
      </c>
      <c r="C17" s="7"/>
      <c r="E17" s="6">
        <f>IF($B$3&lt;$B$20,ROUNDUP($B$20/2,2),0)</f>
        <v>0</v>
      </c>
      <c r="F17" s="7"/>
      <c r="R17" t="str">
        <f>'入力データ'!$B$16</f>
        <v>仕切り弁(75～100)</v>
      </c>
      <c r="S17">
        <f>'入力データ'!$C$16</f>
        <v>1</v>
      </c>
      <c r="T17">
        <f>'入力データ'!$D$16</f>
        <v>0.1</v>
      </c>
      <c r="U17">
        <f>'入力データ'!$E$16</f>
        <v>0.4</v>
      </c>
      <c r="V17">
        <f>'入力データ'!$F$16</f>
        <v>0</v>
      </c>
    </row>
    <row r="18" spans="1:22" ht="13.5">
      <c r="A18" t="s">
        <v>57</v>
      </c>
      <c r="B18" s="8" t="str">
        <f>"（"&amp;($B$17-0.01)&amp;")"</f>
        <v>（-0.01)</v>
      </c>
      <c r="C18" s="8"/>
      <c r="E18" s="8" t="str">
        <f>"（"&amp;($E$17-0.01)&amp;")"</f>
        <v>（-0.01)</v>
      </c>
      <c r="F18" s="8"/>
      <c r="R18" t="str">
        <f>'入力データ'!$B$17</f>
        <v>両仕切り弁</v>
      </c>
      <c r="S18">
        <f>'入力データ'!$C$17</f>
        <v>1</v>
      </c>
      <c r="T18">
        <f>'入力データ'!$D$17</f>
        <v>0.1</v>
      </c>
      <c r="U18">
        <f>'入力データ'!$E$17</f>
        <v>0.1</v>
      </c>
      <c r="V18">
        <f>'入力データ'!$F$17</f>
        <v>0</v>
      </c>
    </row>
    <row r="19" spans="1:22" ht="13.5">
      <c r="A19" t="s">
        <v>58</v>
      </c>
      <c r="B19" s="13" t="str">
        <f>"（"&amp;($B$17-0.02)&amp;")"</f>
        <v>（-0.02)</v>
      </c>
      <c r="C19" s="13"/>
      <c r="E19" s="13" t="str">
        <f>"（"&amp;($E$17-0.02)&amp;")"</f>
        <v>（-0.02)</v>
      </c>
      <c r="F19" s="13"/>
      <c r="R19" t="str">
        <f>'入力データ'!$B$18</f>
        <v>フランジＴ字75（浅）</v>
      </c>
      <c r="S19">
        <f>'入力データ'!$C$18</f>
        <v>1</v>
      </c>
      <c r="T19">
        <f>'入力データ'!$D$18</f>
        <v>0.2</v>
      </c>
      <c r="U19">
        <f>'入力データ'!$E$18</f>
        <v>0.35</v>
      </c>
      <c r="V19">
        <f>'入力データ'!$F$18</f>
        <v>0.12</v>
      </c>
    </row>
    <row r="20" spans="2:22" ht="13.5">
      <c r="B20" s="12">
        <f>$B$9-$B$23*$B$3</f>
        <v>0</v>
      </c>
      <c r="C20" s="12"/>
      <c r="E20" s="2"/>
      <c r="F20" s="2"/>
      <c r="H20" s="2"/>
      <c r="I20" s="2"/>
      <c r="K20" s="2"/>
      <c r="L20" s="2"/>
      <c r="R20" t="str">
        <f>'入力データ'!$B$19</f>
        <v>フランジＴ字75</v>
      </c>
      <c r="S20">
        <f>'入力データ'!$C$19</f>
        <v>1</v>
      </c>
      <c r="T20">
        <f>'入力データ'!$D$19</f>
        <v>0.15</v>
      </c>
      <c r="U20">
        <f>'入力データ'!$E$19</f>
        <v>0.3</v>
      </c>
      <c r="V20">
        <f>'入力データ'!$F$19</f>
        <v>0.2</v>
      </c>
    </row>
    <row r="21" spans="1:22" ht="13.5">
      <c r="A21" t="s">
        <v>42</v>
      </c>
      <c r="B21" s="12">
        <f>IF($B$20&lt;1.01,-1,0)</f>
        <v>-1</v>
      </c>
      <c r="C21" s="12"/>
      <c r="E21" s="2"/>
      <c r="F21" s="2"/>
      <c r="H21" s="2"/>
      <c r="I21" s="2"/>
      <c r="K21" s="2"/>
      <c r="L21" s="2"/>
      <c r="R21" t="str">
        <f>'入力データ'!$B$20</f>
        <v>Ｔ字100-100I</v>
      </c>
      <c r="S21">
        <f>'入力データ'!$C$20</f>
        <v>1</v>
      </c>
      <c r="T21">
        <f>'入力データ'!$D$20</f>
        <v>0.2</v>
      </c>
      <c r="U21">
        <f>'入力データ'!$E$20</f>
        <v>0.2</v>
      </c>
      <c r="V21">
        <f>'入力データ'!$F$20</f>
        <v>0</v>
      </c>
    </row>
    <row r="22" spans="18:22" ht="13.5">
      <c r="R22" t="str">
        <f>'入力データ'!$B$21</f>
        <v>Ｔ字100-75I</v>
      </c>
      <c r="S22">
        <f>'入力データ'!$C$21</f>
        <v>1</v>
      </c>
      <c r="T22">
        <f>'入力データ'!$D$21</f>
        <v>0.2</v>
      </c>
      <c r="U22">
        <f>'入力データ'!$E$21</f>
        <v>0.2</v>
      </c>
      <c r="V22">
        <f>'入力データ'!$F$21</f>
        <v>0</v>
      </c>
    </row>
    <row r="23" spans="1:22" ht="13.5">
      <c r="A23" t="s">
        <v>59</v>
      </c>
      <c r="B23">
        <f>ROUNDDOWN($B$9/$B$3,0)-$F$23</f>
        <v>3</v>
      </c>
      <c r="C23" t="s">
        <v>60</v>
      </c>
      <c r="E23" s="3" t="s">
        <v>61</v>
      </c>
      <c r="R23" t="str">
        <f>'入力データ'!$B$22</f>
        <v>割T100-V型</v>
      </c>
      <c r="S23">
        <f>'入力データ'!$C$22</f>
        <v>2</v>
      </c>
      <c r="T23">
        <f>'入力データ'!$D$22</f>
        <v>0.37</v>
      </c>
      <c r="U23">
        <f>'入力データ'!$E$22</f>
        <v>0.37</v>
      </c>
      <c r="V23">
        <f>'入力データ'!$F$22</f>
        <v>0</v>
      </c>
    </row>
    <row r="24" spans="5:22" ht="13.5">
      <c r="E24" s="3" t="s">
        <v>62</v>
      </c>
      <c r="R24" t="str">
        <f>'入力データ'!$B$23</f>
        <v>割T100-F型</v>
      </c>
      <c r="S24">
        <f>'入力データ'!$C$23</f>
        <v>2</v>
      </c>
      <c r="T24">
        <f>'入力データ'!$D$23</f>
        <v>0.37</v>
      </c>
      <c r="U24">
        <f>'入力データ'!$E$23</f>
        <v>0.37</v>
      </c>
      <c r="V24">
        <f>'入力データ'!$F$23</f>
        <v>0</v>
      </c>
    </row>
    <row r="25" spans="1:22" ht="13.5">
      <c r="A25" t="s">
        <v>63</v>
      </c>
      <c r="B25">
        <f>ROUNDDOWN(($B$12-$B$8)/$B$3,0)+IF($B$4=1,1,0)</f>
        <v>3</v>
      </c>
      <c r="C25" t="s">
        <v>60</v>
      </c>
      <c r="E25" s="4"/>
      <c r="F25" t="s">
        <v>60</v>
      </c>
      <c r="R25">
        <f>'入力データ'!$B$24</f>
        <v>0</v>
      </c>
      <c r="S25">
        <f>'入力データ'!$C$24</f>
        <v>0</v>
      </c>
      <c r="T25">
        <f>'入力データ'!$D$24</f>
        <v>0</v>
      </c>
      <c r="U25">
        <f>'入力データ'!$E$24</f>
        <v>0</v>
      </c>
      <c r="V25">
        <f>'入力データ'!$F$24</f>
        <v>0</v>
      </c>
    </row>
    <row r="26" spans="1:22" ht="13.5">
      <c r="A26" t="s">
        <v>64</v>
      </c>
      <c r="B26">
        <f>ROUNDDOWN(($F$12+$I$12+$L$12)/$B$3,0)</f>
        <v>0</v>
      </c>
      <c r="C26" t="s">
        <v>60</v>
      </c>
      <c r="E26" s="4"/>
      <c r="F26" t="s">
        <v>60</v>
      </c>
      <c r="R26">
        <f>'入力データ'!$B$25</f>
        <v>0</v>
      </c>
      <c r="S26">
        <f>'入力データ'!$C$25</f>
        <v>0</v>
      </c>
      <c r="T26">
        <f>'入力データ'!$D$25</f>
        <v>0</v>
      </c>
      <c r="U26">
        <f>'入力データ'!$E$25</f>
        <v>0</v>
      </c>
      <c r="V26">
        <f>'入力データ'!$F$25</f>
        <v>0</v>
      </c>
    </row>
    <row r="27" spans="1:22" ht="13.5">
      <c r="A27" t="s">
        <v>65</v>
      </c>
      <c r="B27">
        <f>ROUNDDOWN(($B$13-$B$11)/$B$3,0)+ROUNDUP(($N$13-$N$11)/$B$3,0)+IF(OR($R$2=TRUE,AND($B$4=0,$B$29&gt;$B$3)),1,0)</f>
        <v>0</v>
      </c>
      <c r="C27" t="s">
        <v>60</v>
      </c>
      <c r="E27" s="4"/>
      <c r="F27" t="s">
        <v>60</v>
      </c>
      <c r="R27">
        <f>'入力データ'!$B$26</f>
        <v>0</v>
      </c>
      <c r="S27">
        <f>'入力データ'!$C$26</f>
        <v>0</v>
      </c>
      <c r="T27">
        <f>'入力データ'!$D$26</f>
        <v>0</v>
      </c>
      <c r="U27">
        <f>'入力データ'!$E$26</f>
        <v>0</v>
      </c>
      <c r="V27">
        <f>'入力データ'!$F$26</f>
        <v>0</v>
      </c>
    </row>
    <row r="28" spans="18:22" ht="13.5">
      <c r="R28">
        <f>'入力データ'!$B$27</f>
        <v>0</v>
      </c>
      <c r="S28">
        <f>'入力データ'!$C$27</f>
        <v>0</v>
      </c>
      <c r="T28">
        <f>'入力データ'!$D$27</f>
        <v>0</v>
      </c>
      <c r="U28">
        <f>'入力データ'!$E$27</f>
        <v>0</v>
      </c>
      <c r="V28">
        <f>'入力データ'!$F$27</f>
        <v>0</v>
      </c>
    </row>
    <row r="29" spans="1:22" ht="13.5">
      <c r="A29" t="s">
        <v>66</v>
      </c>
      <c r="B29" s="16">
        <v>12.49</v>
      </c>
      <c r="C29" s="17"/>
      <c r="R29">
        <f>'入力データ'!$B$28</f>
        <v>0</v>
      </c>
      <c r="S29">
        <f>'入力データ'!$C$28</f>
        <v>0</v>
      </c>
      <c r="T29">
        <f>'入力データ'!$D$28</f>
        <v>0</v>
      </c>
      <c r="U29">
        <f>'入力データ'!$E$28</f>
        <v>0</v>
      </c>
      <c r="V29">
        <f>'入力データ'!$F$28</f>
        <v>0</v>
      </c>
    </row>
    <row r="30" spans="18:22" ht="13.5">
      <c r="R30">
        <f>'入力データ'!$B$29</f>
        <v>0</v>
      </c>
      <c r="S30">
        <f>'入力データ'!$C$29</f>
        <v>0</v>
      </c>
      <c r="T30">
        <f>'入力データ'!$D$29</f>
        <v>0</v>
      </c>
      <c r="U30">
        <f>'入力データ'!$E$29</f>
        <v>0</v>
      </c>
      <c r="V30">
        <f>'入力データ'!$F$29</f>
        <v>0</v>
      </c>
    </row>
    <row r="31" spans="18:22" ht="13.5">
      <c r="R31">
        <f>'入力データ'!$B$30</f>
        <v>0</v>
      </c>
      <c r="S31">
        <f>'入力データ'!$C$30</f>
        <v>0</v>
      </c>
      <c r="T31">
        <f>'入力データ'!$D$30</f>
        <v>0</v>
      </c>
      <c r="U31">
        <f>'入力データ'!$E$30</f>
        <v>0</v>
      </c>
      <c r="V31">
        <f>'入力データ'!$F$30</f>
        <v>0</v>
      </c>
    </row>
  </sheetData>
  <sheetProtection/>
  <mergeCells count="33">
    <mergeCell ref="N13:O13"/>
    <mergeCell ref="B17:C17"/>
    <mergeCell ref="E17:F17"/>
    <mergeCell ref="E18:F18"/>
    <mergeCell ref="N8:O8"/>
    <mergeCell ref="N9:O9"/>
    <mergeCell ref="N11:O11"/>
    <mergeCell ref="N12:O12"/>
    <mergeCell ref="K8:L8"/>
    <mergeCell ref="K9:L9"/>
    <mergeCell ref="K11:L11"/>
    <mergeCell ref="B12:C12"/>
    <mergeCell ref="E8:F8"/>
    <mergeCell ref="E9:F9"/>
    <mergeCell ref="E11:F11"/>
    <mergeCell ref="H8:I8"/>
    <mergeCell ref="H9:I9"/>
    <mergeCell ref="H11:I11"/>
    <mergeCell ref="B7:C7"/>
    <mergeCell ref="E7:F7"/>
    <mergeCell ref="H7:I7"/>
    <mergeCell ref="K7:L7"/>
    <mergeCell ref="B29:C29"/>
    <mergeCell ref="B13:C13"/>
    <mergeCell ref="B20:C20"/>
    <mergeCell ref="B21:C21"/>
    <mergeCell ref="B18:C18"/>
    <mergeCell ref="B19:C19"/>
    <mergeCell ref="E19:F19"/>
    <mergeCell ref="B8:C8"/>
    <mergeCell ref="B9:C9"/>
    <mergeCell ref="B11:C11"/>
    <mergeCell ref="B14:C14"/>
  </mergeCells>
  <conditionalFormatting sqref="E7:F8 H7:I8 K7:L8 N7:O8">
    <cfRule type="cellIs" priority="1" dxfId="0" operator="notEqual" stopIfTrue="1">
      <formula>""</formula>
    </cfRule>
  </conditionalFormatting>
  <dataValidations count="1">
    <dataValidation type="list" allowBlank="1" showInputMessage="1" showErrorMessage="1" sqref="B7:C7 B14:C14">
      <formula1>$R$4:$R$25</formula1>
    </dataValidation>
  </dataValidations>
  <printOptions/>
  <pageMargins left="0.75" right="0.75" top="1" bottom="1" header="0.512" footer="0.512"/>
  <pageSetup horizontalDpi="600" verticalDpi="600" orientation="landscape" paperSize="8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1"/>
  <dimension ref="A1:V31"/>
  <sheetViews>
    <sheetView workbookViewId="0" topLeftCell="A4">
      <selection activeCell="B25" sqref="B25"/>
    </sheetView>
  </sheetViews>
  <sheetFormatPr defaultColWidth="9.00390625" defaultRowHeight="13.5"/>
  <cols>
    <col min="1" max="1" width="19.25390625" style="0" customWidth="1"/>
    <col min="4" max="4" width="1.75390625" style="0" customWidth="1"/>
    <col min="7" max="7" width="1.4921875" style="0" customWidth="1"/>
    <col min="10" max="10" width="1.75390625" style="0" customWidth="1"/>
    <col min="13" max="13" width="2.00390625" style="0" customWidth="1"/>
    <col min="18" max="18" width="12.50390625" style="0" customWidth="1"/>
  </cols>
  <sheetData>
    <row r="1" spans="1:3" ht="13.5">
      <c r="A1" t="s">
        <v>45</v>
      </c>
      <c r="C1" t="s">
        <v>46</v>
      </c>
    </row>
    <row r="2" ht="13.5">
      <c r="R2" s="4" t="b">
        <v>0</v>
      </c>
    </row>
    <row r="3" spans="1:22" ht="13.5">
      <c r="A3" t="s">
        <v>81</v>
      </c>
      <c r="B3" s="1">
        <v>4</v>
      </c>
      <c r="R3" t="str">
        <f>'入力データ'!$B$2</f>
        <v>名称</v>
      </c>
      <c r="S3" t="str">
        <f>'入力データ'!$C$2</f>
        <v>分類</v>
      </c>
      <c r="T3" t="str">
        <f>'入力データ'!$D$2</f>
        <v>刺し受け</v>
      </c>
      <c r="U3" t="str">
        <f>'入力データ'!$E$2</f>
        <v>刺し先</v>
      </c>
      <c r="V3" t="str">
        <f>'入力データ'!$F$2</f>
        <v>Ｉ</v>
      </c>
    </row>
    <row r="4" spans="1:22" ht="13.5">
      <c r="A4" t="s">
        <v>82</v>
      </c>
      <c r="B4" s="1">
        <v>1</v>
      </c>
      <c r="C4" t="s">
        <v>22</v>
      </c>
      <c r="R4" t="str">
        <f>'入力データ'!$B$3</f>
        <v>曲管100-45</v>
      </c>
      <c r="S4">
        <f>'入力データ'!$C$3</f>
        <v>1</v>
      </c>
      <c r="T4">
        <f>'入力データ'!$D$3</f>
        <v>0.15</v>
      </c>
      <c r="U4">
        <f>'入力データ'!$E$3</f>
        <v>0.3</v>
      </c>
      <c r="V4">
        <f>'入力データ'!$F$3</f>
        <v>0</v>
      </c>
    </row>
    <row r="5" spans="1:22" ht="13.5">
      <c r="A5" t="s">
        <v>47</v>
      </c>
      <c r="B5" s="1">
        <v>0.03</v>
      </c>
      <c r="R5" t="str">
        <f>'入力データ'!$B$4</f>
        <v>曲管100-22</v>
      </c>
      <c r="S5">
        <f>'入力データ'!$C$4</f>
        <v>1</v>
      </c>
      <c r="T5">
        <f>'入力データ'!$D$4</f>
        <v>0.15</v>
      </c>
      <c r="U5">
        <f>'入力データ'!$E$4</f>
        <v>0.25</v>
      </c>
      <c r="V5">
        <f>'入力データ'!$F$4</f>
        <v>0</v>
      </c>
    </row>
    <row r="6" spans="18:22" ht="13.5">
      <c r="R6" t="str">
        <f>'入力データ'!$B$5</f>
        <v>曲管100-11</v>
      </c>
      <c r="S6">
        <f>'入力データ'!$C$5</f>
        <v>1</v>
      </c>
      <c r="T6">
        <f>'入力データ'!$D$5</f>
        <v>0.1</v>
      </c>
      <c r="U6">
        <f>'入力データ'!$E$5</f>
        <v>0.25</v>
      </c>
      <c r="V6">
        <f>'入力データ'!$F$5</f>
        <v>0</v>
      </c>
    </row>
    <row r="7" spans="2:22" ht="13.5">
      <c r="B7" s="18"/>
      <c r="C7" s="18"/>
      <c r="E7" s="18"/>
      <c r="F7" s="18"/>
      <c r="H7" s="18"/>
      <c r="I7" s="18"/>
      <c r="K7" s="18"/>
      <c r="L7" s="18"/>
      <c r="N7" s="4"/>
      <c r="R7" t="str">
        <f>'入力データ'!$B$6</f>
        <v>両曲100-45</v>
      </c>
      <c r="S7">
        <f>'入力データ'!$C$6</f>
        <v>1</v>
      </c>
      <c r="T7">
        <f>'入力データ'!$D$6</f>
        <v>0.15</v>
      </c>
      <c r="U7">
        <f>'入力データ'!$E$6</f>
        <v>0.15</v>
      </c>
      <c r="V7">
        <f>'入力データ'!$F$6</f>
        <v>0</v>
      </c>
    </row>
    <row r="8" spans="1:22" ht="13.5">
      <c r="A8" t="s">
        <v>48</v>
      </c>
      <c r="B8" s="9">
        <f>VLOOKUP($B$7,$R$4:$V$25,IF($B$4=0,3,4),0)</f>
        <v>0</v>
      </c>
      <c r="C8" s="9"/>
      <c r="E8" s="15"/>
      <c r="F8" s="15"/>
      <c r="H8" s="15"/>
      <c r="I8" s="15"/>
      <c r="K8" s="15"/>
      <c r="L8" s="15"/>
      <c r="N8" s="15"/>
      <c r="O8" s="15"/>
      <c r="R8" t="str">
        <f>'入力データ'!$B$7</f>
        <v>両曲100-22</v>
      </c>
      <c r="S8">
        <f>'入力データ'!$C$7</f>
        <v>1</v>
      </c>
      <c r="T8">
        <f>'入力データ'!$D$7</f>
        <v>0.15</v>
      </c>
      <c r="U8">
        <f>'入力データ'!$E$7</f>
        <v>0.15</v>
      </c>
      <c r="V8">
        <f>'入力データ'!$F$7</f>
        <v>0</v>
      </c>
    </row>
    <row r="9" spans="1:22" ht="13.5">
      <c r="A9" t="s">
        <v>49</v>
      </c>
      <c r="B9" s="14">
        <f>$B$29-$B$8-$B$10-$C$10-IF($B$11=0,$N$11,$B$11)-$E$8-$H$8-$K$8-$N$8</f>
        <v>17.44</v>
      </c>
      <c r="C9" s="14"/>
      <c r="E9" s="10"/>
      <c r="F9" s="10"/>
      <c r="H9" s="10"/>
      <c r="I9" s="10"/>
      <c r="K9" s="10"/>
      <c r="L9" s="10"/>
      <c r="N9" s="10"/>
      <c r="O9" s="10"/>
      <c r="R9" t="str">
        <f>'入力データ'!$B$8</f>
        <v>曲管75-45</v>
      </c>
      <c r="S9">
        <f>'入力データ'!$C$8</f>
        <v>1</v>
      </c>
      <c r="T9">
        <f>'入力データ'!$D$8</f>
        <v>0.15</v>
      </c>
      <c r="U9">
        <f>'入力データ'!$E$8</f>
        <v>0.25</v>
      </c>
      <c r="V9">
        <f>'入力データ'!$F$8</f>
        <v>0</v>
      </c>
    </row>
    <row r="10" spans="1:22" ht="13.5">
      <c r="A10" t="s">
        <v>50</v>
      </c>
      <c r="B10" s="1">
        <f>(IF(ISNUMBER($E$25),$E$25,$B$25)+IF(ISNUMBER($E$27),$E$27,$B$27)+IF(ISNUMBER($E$26),$E$26,$B$26))*$B$5</f>
        <v>0</v>
      </c>
      <c r="C10" s="5"/>
      <c r="E10" s="1"/>
      <c r="F10" s="1"/>
      <c r="H10" s="1"/>
      <c r="I10" s="1"/>
      <c r="K10" s="1"/>
      <c r="L10" s="1"/>
      <c r="N10" s="1"/>
      <c r="O10" s="1"/>
      <c r="R10" t="str">
        <f>'入力データ'!$B$9</f>
        <v>曲管75-22</v>
      </c>
      <c r="S10">
        <f>'入力データ'!$C$9</f>
        <v>1</v>
      </c>
      <c r="T10">
        <f>'入力データ'!$D$9</f>
        <v>0.1</v>
      </c>
      <c r="U10">
        <f>'入力データ'!$E$9</f>
        <v>0.25</v>
      </c>
      <c r="V10">
        <f>'入力データ'!$F$9</f>
        <v>0</v>
      </c>
    </row>
    <row r="11" spans="1:22" ht="13.5">
      <c r="A11" t="s">
        <v>51</v>
      </c>
      <c r="B11" s="9">
        <f>VLOOKUP($B$14,$R$4:$V$25,IF($R$2=FALSE,IF($B$4=0,4,3),IF($B$4=0,3,4)),0)</f>
        <v>0</v>
      </c>
      <c r="C11" s="9"/>
      <c r="E11" s="9"/>
      <c r="F11" s="9"/>
      <c r="H11" s="9"/>
      <c r="I11" s="9"/>
      <c r="K11" s="9"/>
      <c r="L11" s="9"/>
      <c r="N11" s="9"/>
      <c r="O11" s="9"/>
      <c r="R11" t="str">
        <f>'入力データ'!$B$10</f>
        <v>曲管75-11</v>
      </c>
      <c r="S11">
        <f>'入力データ'!$C$10</f>
        <v>1</v>
      </c>
      <c r="T11">
        <f>'入力データ'!$D$10</f>
        <v>0.1</v>
      </c>
      <c r="U11">
        <f>'入力データ'!$E$10</f>
        <v>0.25</v>
      </c>
      <c r="V11">
        <f>'入力データ'!$F$10</f>
        <v>0</v>
      </c>
    </row>
    <row r="12" spans="1:22" ht="13.5">
      <c r="A12" t="s">
        <v>52</v>
      </c>
      <c r="B12" s="16">
        <v>0</v>
      </c>
      <c r="C12" s="17"/>
      <c r="E12" t="s">
        <v>53</v>
      </c>
      <c r="F12" s="1"/>
      <c r="H12" t="s">
        <v>53</v>
      </c>
      <c r="I12" s="1"/>
      <c r="K12" t="s">
        <v>53</v>
      </c>
      <c r="L12" s="1"/>
      <c r="N12" s="6"/>
      <c r="O12" s="7"/>
      <c r="R12" t="str">
        <f>'入力データ'!$B$11</f>
        <v>両曲75-45</v>
      </c>
      <c r="S12">
        <f>'入力データ'!$C$11</f>
        <v>1</v>
      </c>
      <c r="T12">
        <f>'入力データ'!$D$11</f>
        <v>0.15</v>
      </c>
      <c r="U12">
        <f>'入力データ'!$E$11</f>
        <v>0.15</v>
      </c>
      <c r="V12">
        <f>'入力データ'!$F$11</f>
        <v>0</v>
      </c>
    </row>
    <row r="13" spans="1:22" ht="13.5">
      <c r="A13" t="s">
        <v>54</v>
      </c>
      <c r="B13" s="16">
        <v>0</v>
      </c>
      <c r="C13" s="17"/>
      <c r="N13" s="6"/>
      <c r="O13" s="7"/>
      <c r="R13" t="str">
        <f>'入力データ'!$B$12</f>
        <v>両曲75-22</v>
      </c>
      <c r="S13">
        <f>'入力データ'!$C$12</f>
        <v>1</v>
      </c>
      <c r="T13">
        <f>'入力データ'!$D$12</f>
        <v>0.1</v>
      </c>
      <c r="U13">
        <f>'入力データ'!$E$12</f>
        <v>0.1</v>
      </c>
      <c r="V13">
        <f>'入力データ'!$F$12</f>
        <v>0</v>
      </c>
    </row>
    <row r="14" spans="2:22" ht="13.5">
      <c r="B14" s="18"/>
      <c r="C14" s="18"/>
      <c r="N14" s="2"/>
      <c r="O14" s="2"/>
      <c r="R14" t="str">
        <f>'入力データ'!$B$13</f>
        <v>継ぎ輪100</v>
      </c>
      <c r="S14">
        <f>'入力データ'!$C$13</f>
        <v>2</v>
      </c>
      <c r="T14">
        <f>'入力データ'!$D$13</f>
        <v>0.22</v>
      </c>
      <c r="U14">
        <f>'入力データ'!$E$13</f>
        <v>0</v>
      </c>
      <c r="V14">
        <f>'入力データ'!$F$13</f>
        <v>0</v>
      </c>
    </row>
    <row r="15" spans="18:22" ht="13.5">
      <c r="R15" t="str">
        <f>'入力データ'!$B$14</f>
        <v>Ｔ字100-100</v>
      </c>
      <c r="S15">
        <f>'入力データ'!$C$14</f>
        <v>1</v>
      </c>
      <c r="T15">
        <f>'入力データ'!$D$14</f>
        <v>0.2</v>
      </c>
      <c r="U15">
        <f>'入力データ'!$E$14</f>
        <v>0.3</v>
      </c>
      <c r="V15">
        <f>'入力データ'!$F$14</f>
        <v>0.2</v>
      </c>
    </row>
    <row r="16" spans="2:22" ht="13.5">
      <c r="B16" t="s">
        <v>55</v>
      </c>
      <c r="E16" t="s">
        <v>56</v>
      </c>
      <c r="R16" t="str">
        <f>'入力データ'!$B$15</f>
        <v>Ｔ字100-75</v>
      </c>
      <c r="S16">
        <f>'入力データ'!$C$15</f>
        <v>1</v>
      </c>
      <c r="T16">
        <f>'入力データ'!$D$15</f>
        <v>0.15</v>
      </c>
      <c r="U16">
        <f>'入力データ'!$E$15</f>
        <v>0.3</v>
      </c>
      <c r="V16">
        <f>'入力データ'!$F$15</f>
        <v>0</v>
      </c>
    </row>
    <row r="17" spans="2:22" ht="13.5">
      <c r="B17" s="6">
        <f>IF($B$3&lt;$B$20,ROUNDDOWN($B$20/2,2),ROUNDDOWN($B$20,2))</f>
        <v>1.44</v>
      </c>
      <c r="C17" s="7"/>
      <c r="E17" s="6">
        <f>IF($B$3&lt;$B$20,ROUNDUP($B$20/2,2),0)</f>
        <v>0</v>
      </c>
      <c r="F17" s="7"/>
      <c r="R17" t="str">
        <f>'入力データ'!$B$16</f>
        <v>仕切り弁(75～100)</v>
      </c>
      <c r="S17">
        <f>'入力データ'!$C$16</f>
        <v>1</v>
      </c>
      <c r="T17">
        <f>'入力データ'!$D$16</f>
        <v>0.1</v>
      </c>
      <c r="U17">
        <f>'入力データ'!$E$16</f>
        <v>0.4</v>
      </c>
      <c r="V17">
        <f>'入力データ'!$F$16</f>
        <v>0</v>
      </c>
    </row>
    <row r="18" spans="1:22" ht="13.5">
      <c r="A18" t="s">
        <v>57</v>
      </c>
      <c r="B18" s="8" t="str">
        <f>"（"&amp;($B$17-0.01)&amp;")"</f>
        <v>（1.43)</v>
      </c>
      <c r="C18" s="8"/>
      <c r="E18" s="8" t="str">
        <f>"（"&amp;($E$17-0.01)&amp;")"</f>
        <v>（-0.01)</v>
      </c>
      <c r="F18" s="8"/>
      <c r="R18" t="str">
        <f>'入力データ'!$B$17</f>
        <v>両仕切り弁</v>
      </c>
      <c r="S18">
        <f>'入力データ'!$C$17</f>
        <v>1</v>
      </c>
      <c r="T18">
        <f>'入力データ'!$D$17</f>
        <v>0.1</v>
      </c>
      <c r="U18">
        <f>'入力データ'!$E$17</f>
        <v>0.1</v>
      </c>
      <c r="V18">
        <f>'入力データ'!$F$17</f>
        <v>0</v>
      </c>
    </row>
    <row r="19" spans="1:22" ht="13.5">
      <c r="A19" t="s">
        <v>58</v>
      </c>
      <c r="B19" s="13" t="str">
        <f>"（"&amp;($B$17-0.02)&amp;")"</f>
        <v>（1.42)</v>
      </c>
      <c r="C19" s="13"/>
      <c r="E19" s="13" t="str">
        <f>"（"&amp;($E$17-0.02)&amp;")"</f>
        <v>（-0.02)</v>
      </c>
      <c r="F19" s="13"/>
      <c r="R19" t="str">
        <f>'入力データ'!$B$18</f>
        <v>フランジＴ字75（浅）</v>
      </c>
      <c r="S19">
        <f>'入力データ'!$C$18</f>
        <v>1</v>
      </c>
      <c r="T19">
        <f>'入力データ'!$D$18</f>
        <v>0.2</v>
      </c>
      <c r="U19">
        <f>'入力データ'!$E$18</f>
        <v>0.35</v>
      </c>
      <c r="V19">
        <f>'入力データ'!$F$18</f>
        <v>0.12</v>
      </c>
    </row>
    <row r="20" spans="2:22" ht="13.5">
      <c r="B20" s="12">
        <f>$B$9-$B$23*$B$3</f>
        <v>1.4400000000000013</v>
      </c>
      <c r="C20" s="12"/>
      <c r="E20" s="2"/>
      <c r="F20" s="2"/>
      <c r="H20" s="2"/>
      <c r="I20" s="2"/>
      <c r="K20" s="2"/>
      <c r="L20" s="2"/>
      <c r="R20" t="str">
        <f>'入力データ'!$B$19</f>
        <v>フランジＴ字75</v>
      </c>
      <c r="S20">
        <f>'入力データ'!$C$19</f>
        <v>1</v>
      </c>
      <c r="T20">
        <f>'入力データ'!$D$19</f>
        <v>0.15</v>
      </c>
      <c r="U20">
        <f>'入力データ'!$E$19</f>
        <v>0.3</v>
      </c>
      <c r="V20">
        <f>'入力データ'!$F$19</f>
        <v>0.2</v>
      </c>
    </row>
    <row r="21" spans="1:22" ht="13.5">
      <c r="A21" t="s">
        <v>42</v>
      </c>
      <c r="B21" s="12">
        <f>IF($B$20&lt;1.01,-1,0)</f>
        <v>0</v>
      </c>
      <c r="C21" s="12"/>
      <c r="E21" s="2"/>
      <c r="F21" s="2"/>
      <c r="H21" s="2"/>
      <c r="I21" s="2"/>
      <c r="K21" s="2"/>
      <c r="L21" s="2"/>
      <c r="R21" t="str">
        <f>'入力データ'!$B$20</f>
        <v>Ｔ字100-100I</v>
      </c>
      <c r="S21">
        <f>'入力データ'!$C$20</f>
        <v>1</v>
      </c>
      <c r="T21">
        <f>'入力データ'!$D$20</f>
        <v>0.2</v>
      </c>
      <c r="U21">
        <f>'入力データ'!$E$20</f>
        <v>0.2</v>
      </c>
      <c r="V21">
        <f>'入力データ'!$F$20</f>
        <v>0</v>
      </c>
    </row>
    <row r="22" spans="18:22" ht="13.5">
      <c r="R22" t="str">
        <f>'入力データ'!$B$21</f>
        <v>Ｔ字100-75I</v>
      </c>
      <c r="S22">
        <f>'入力データ'!$C$21</f>
        <v>1</v>
      </c>
      <c r="T22">
        <f>'入力データ'!$D$21</f>
        <v>0.2</v>
      </c>
      <c r="U22">
        <f>'入力データ'!$E$21</f>
        <v>0.2</v>
      </c>
      <c r="V22">
        <f>'入力データ'!$F$21</f>
        <v>0</v>
      </c>
    </row>
    <row r="23" spans="1:22" ht="13.5">
      <c r="A23" t="s">
        <v>59</v>
      </c>
      <c r="B23">
        <f>ROUNDDOWN($B$9/$B$3,0)-$F$23</f>
        <v>4</v>
      </c>
      <c r="C23" t="s">
        <v>60</v>
      </c>
      <c r="E23" s="3" t="s">
        <v>61</v>
      </c>
      <c r="R23" t="str">
        <f>'入力データ'!$B$22</f>
        <v>割T100-V型</v>
      </c>
      <c r="S23">
        <f>'入力データ'!$C$22</f>
        <v>2</v>
      </c>
      <c r="T23">
        <f>'入力データ'!$D$22</f>
        <v>0.37</v>
      </c>
      <c r="U23">
        <f>'入力データ'!$E$22</f>
        <v>0.37</v>
      </c>
      <c r="V23">
        <f>'入力データ'!$F$22</f>
        <v>0</v>
      </c>
    </row>
    <row r="24" spans="5:22" ht="13.5">
      <c r="E24" s="3" t="s">
        <v>62</v>
      </c>
      <c r="R24" t="str">
        <f>'入力データ'!$B$23</f>
        <v>割T100-F型</v>
      </c>
      <c r="S24">
        <f>'入力データ'!$C$23</f>
        <v>2</v>
      </c>
      <c r="T24">
        <f>'入力データ'!$D$23</f>
        <v>0.37</v>
      </c>
      <c r="U24">
        <f>'入力データ'!$E$23</f>
        <v>0.37</v>
      </c>
      <c r="V24">
        <f>'入力データ'!$F$23</f>
        <v>0</v>
      </c>
    </row>
    <row r="25" spans="1:22" ht="13.5">
      <c r="A25" t="s">
        <v>63</v>
      </c>
      <c r="B25">
        <f>ROUNDDOWN(($B$12-$B$8)/$B$3,0)+IF($B$4=1,1,0)</f>
        <v>1</v>
      </c>
      <c r="C25" t="s">
        <v>60</v>
      </c>
      <c r="E25" s="4">
        <v>0</v>
      </c>
      <c r="F25" t="s">
        <v>60</v>
      </c>
      <c r="R25">
        <f>'入力データ'!$B$24</f>
        <v>0</v>
      </c>
      <c r="S25">
        <f>'入力データ'!$C$24</f>
        <v>0</v>
      </c>
      <c r="T25">
        <f>'入力データ'!$D$24</f>
        <v>0</v>
      </c>
      <c r="U25">
        <f>'入力データ'!$E$24</f>
        <v>0</v>
      </c>
      <c r="V25">
        <f>'入力データ'!$F$24</f>
        <v>0</v>
      </c>
    </row>
    <row r="26" spans="1:22" ht="13.5">
      <c r="A26" t="s">
        <v>64</v>
      </c>
      <c r="B26">
        <f>ROUNDDOWN(($F$12+$I$12+$L$12)/$B$3,0)</f>
        <v>0</v>
      </c>
      <c r="C26" t="s">
        <v>60</v>
      </c>
      <c r="E26" s="4"/>
      <c r="F26" t="s">
        <v>60</v>
      </c>
      <c r="R26">
        <f>'入力データ'!$B$25</f>
        <v>0</v>
      </c>
      <c r="S26">
        <f>'入力データ'!$C$25</f>
        <v>0</v>
      </c>
      <c r="T26">
        <f>'入力データ'!$D$25</f>
        <v>0</v>
      </c>
      <c r="U26">
        <f>'入力データ'!$E$25</f>
        <v>0</v>
      </c>
      <c r="V26">
        <f>'入力データ'!$F$25</f>
        <v>0</v>
      </c>
    </row>
    <row r="27" spans="1:22" ht="13.5">
      <c r="A27" t="s">
        <v>65</v>
      </c>
      <c r="B27">
        <f>ROUNDDOWN(($B$13-$B$11)/$B$3,0)+ROUNDUP(($N$13-$N$11)/$B$3,0)+IF(OR($R$2=TRUE,AND($B$4=0,$B$29&gt;$B$3)),1,0)</f>
        <v>0</v>
      </c>
      <c r="C27" t="s">
        <v>60</v>
      </c>
      <c r="E27" s="4"/>
      <c r="F27" t="s">
        <v>60</v>
      </c>
      <c r="R27">
        <f>'入力データ'!$B$26</f>
        <v>0</v>
      </c>
      <c r="S27">
        <f>'入力データ'!$C$26</f>
        <v>0</v>
      </c>
      <c r="T27">
        <f>'入力データ'!$D$26</f>
        <v>0</v>
      </c>
      <c r="U27">
        <f>'入力データ'!$E$26</f>
        <v>0</v>
      </c>
      <c r="V27">
        <f>'入力データ'!$F$26</f>
        <v>0</v>
      </c>
    </row>
    <row r="28" spans="18:22" ht="13.5">
      <c r="R28">
        <f>'入力データ'!$B$27</f>
        <v>0</v>
      </c>
      <c r="S28">
        <f>'入力データ'!$C$27</f>
        <v>0</v>
      </c>
      <c r="T28">
        <f>'入力データ'!$D$27</f>
        <v>0</v>
      </c>
      <c r="U28">
        <f>'入力データ'!$E$27</f>
        <v>0</v>
      </c>
      <c r="V28">
        <f>'入力データ'!$F$27</f>
        <v>0</v>
      </c>
    </row>
    <row r="29" spans="1:22" ht="13.5">
      <c r="A29" t="s">
        <v>66</v>
      </c>
      <c r="B29" s="16">
        <v>17.44</v>
      </c>
      <c r="C29" s="17"/>
      <c r="R29">
        <f>'入力データ'!$B$28</f>
        <v>0</v>
      </c>
      <c r="S29">
        <f>'入力データ'!$C$28</f>
        <v>0</v>
      </c>
      <c r="T29">
        <f>'入力データ'!$D$28</f>
        <v>0</v>
      </c>
      <c r="U29">
        <f>'入力データ'!$E$28</f>
        <v>0</v>
      </c>
      <c r="V29">
        <f>'入力データ'!$F$28</f>
        <v>0</v>
      </c>
    </row>
    <row r="30" spans="18:22" ht="13.5">
      <c r="R30">
        <f>'入力データ'!$B$29</f>
        <v>0</v>
      </c>
      <c r="S30">
        <f>'入力データ'!$C$29</f>
        <v>0</v>
      </c>
      <c r="T30">
        <f>'入力データ'!$D$29</f>
        <v>0</v>
      </c>
      <c r="U30">
        <f>'入力データ'!$E$29</f>
        <v>0</v>
      </c>
      <c r="V30">
        <f>'入力データ'!$F$29</f>
        <v>0</v>
      </c>
    </row>
    <row r="31" spans="18:22" ht="13.5">
      <c r="R31">
        <f>'入力データ'!$B$30</f>
        <v>0</v>
      </c>
      <c r="S31">
        <f>'入力データ'!$C$30</f>
        <v>0</v>
      </c>
      <c r="T31">
        <f>'入力データ'!$D$30</f>
        <v>0</v>
      </c>
      <c r="U31">
        <f>'入力データ'!$E$30</f>
        <v>0</v>
      </c>
      <c r="V31">
        <f>'入力データ'!$F$30</f>
        <v>0</v>
      </c>
    </row>
  </sheetData>
  <sheetProtection/>
  <mergeCells count="33">
    <mergeCell ref="E19:F19"/>
    <mergeCell ref="B8:C8"/>
    <mergeCell ref="B9:C9"/>
    <mergeCell ref="B11:C11"/>
    <mergeCell ref="B14:C14"/>
    <mergeCell ref="B29:C29"/>
    <mergeCell ref="B13:C13"/>
    <mergeCell ref="B20:C20"/>
    <mergeCell ref="B21:C21"/>
    <mergeCell ref="B18:C18"/>
    <mergeCell ref="B19:C19"/>
    <mergeCell ref="B7:C7"/>
    <mergeCell ref="E7:F7"/>
    <mergeCell ref="H7:I7"/>
    <mergeCell ref="K7:L7"/>
    <mergeCell ref="K8:L8"/>
    <mergeCell ref="K9:L9"/>
    <mergeCell ref="K11:L11"/>
    <mergeCell ref="B12:C12"/>
    <mergeCell ref="E8:F8"/>
    <mergeCell ref="E9:F9"/>
    <mergeCell ref="E11:F11"/>
    <mergeCell ref="H8:I8"/>
    <mergeCell ref="H9:I9"/>
    <mergeCell ref="H11:I11"/>
    <mergeCell ref="N8:O8"/>
    <mergeCell ref="N9:O9"/>
    <mergeCell ref="N11:O11"/>
    <mergeCell ref="N12:O12"/>
    <mergeCell ref="N13:O13"/>
    <mergeCell ref="B17:C17"/>
    <mergeCell ref="E17:F17"/>
    <mergeCell ref="E18:F18"/>
  </mergeCells>
  <conditionalFormatting sqref="E7:F8 H7:I8 K7:L8 N7:O8">
    <cfRule type="cellIs" priority="1" dxfId="0" operator="notEqual" stopIfTrue="1">
      <formula>""</formula>
    </cfRule>
  </conditionalFormatting>
  <dataValidations count="1">
    <dataValidation type="list" allowBlank="1" showInputMessage="1" showErrorMessage="1" sqref="B7:C7 B14:C14">
      <formula1>$R$4:$R$25</formula1>
    </dataValidation>
  </dataValidations>
  <printOptions/>
  <pageMargins left="0.75" right="0.75" top="1" bottom="1" header="0.512" footer="0.512"/>
  <pageSetup horizontalDpi="600" verticalDpi="600" orientation="landscape" paperSize="8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52"/>
  <dimension ref="A1:V31"/>
  <sheetViews>
    <sheetView workbookViewId="0" topLeftCell="A4">
      <selection activeCell="E26" sqref="E26"/>
    </sheetView>
  </sheetViews>
  <sheetFormatPr defaultColWidth="9.00390625" defaultRowHeight="13.5"/>
  <cols>
    <col min="1" max="1" width="19.25390625" style="0" customWidth="1"/>
    <col min="4" max="4" width="1.75390625" style="0" customWidth="1"/>
    <col min="7" max="7" width="1.4921875" style="0" customWidth="1"/>
    <col min="10" max="10" width="1.75390625" style="0" customWidth="1"/>
    <col min="13" max="13" width="2.00390625" style="0" customWidth="1"/>
    <col min="18" max="18" width="12.50390625" style="0" customWidth="1"/>
  </cols>
  <sheetData>
    <row r="1" spans="1:3" ht="13.5">
      <c r="A1" t="s">
        <v>87</v>
      </c>
      <c r="C1" t="s">
        <v>88</v>
      </c>
    </row>
    <row r="2" ht="13.5">
      <c r="R2" s="4" t="b">
        <v>0</v>
      </c>
    </row>
    <row r="3" spans="1:22" ht="13.5">
      <c r="A3" t="s">
        <v>89</v>
      </c>
      <c r="B3" s="1">
        <v>4</v>
      </c>
      <c r="R3" t="str">
        <f>'入力データ'!$B$2</f>
        <v>名称</v>
      </c>
      <c r="S3" t="str">
        <f>'入力データ'!$C$2</f>
        <v>分類</v>
      </c>
      <c r="T3" t="str">
        <f>'入力データ'!$D$2</f>
        <v>刺し受け</v>
      </c>
      <c r="U3" t="str">
        <f>'入力データ'!$E$2</f>
        <v>刺し先</v>
      </c>
      <c r="V3" t="str">
        <f>'入力データ'!$F$2</f>
        <v>Ｉ</v>
      </c>
    </row>
    <row r="4" spans="1:22" ht="13.5">
      <c r="A4" t="s">
        <v>90</v>
      </c>
      <c r="B4" s="1">
        <v>1</v>
      </c>
      <c r="C4" t="s">
        <v>91</v>
      </c>
      <c r="R4" t="str">
        <f>'入力データ'!$B$3</f>
        <v>曲管100-45</v>
      </c>
      <c r="S4">
        <f>'入力データ'!$C$3</f>
        <v>1</v>
      </c>
      <c r="T4">
        <f>'入力データ'!$D$3</f>
        <v>0.15</v>
      </c>
      <c r="U4">
        <f>'入力データ'!$E$3</f>
        <v>0.3</v>
      </c>
      <c r="V4">
        <f>'入力データ'!$F$3</f>
        <v>0</v>
      </c>
    </row>
    <row r="5" spans="1:22" ht="13.5">
      <c r="A5" t="s">
        <v>92</v>
      </c>
      <c r="B5" s="1">
        <v>0.03</v>
      </c>
      <c r="R5" t="str">
        <f>'入力データ'!$B$4</f>
        <v>曲管100-22</v>
      </c>
      <c r="S5">
        <f>'入力データ'!$C$4</f>
        <v>1</v>
      </c>
      <c r="T5">
        <f>'入力データ'!$D$4</f>
        <v>0.15</v>
      </c>
      <c r="U5">
        <f>'入力データ'!$E$4</f>
        <v>0.25</v>
      </c>
      <c r="V5">
        <f>'入力データ'!$F$4</f>
        <v>0</v>
      </c>
    </row>
    <row r="6" spans="18:22" ht="13.5">
      <c r="R6" t="str">
        <f>'入力データ'!$B$5</f>
        <v>曲管100-11</v>
      </c>
      <c r="S6">
        <f>'入力データ'!$C$5</f>
        <v>1</v>
      </c>
      <c r="T6">
        <f>'入力データ'!$D$5</f>
        <v>0.1</v>
      </c>
      <c r="U6">
        <f>'入力データ'!$E$5</f>
        <v>0.25</v>
      </c>
      <c r="V6">
        <f>'入力データ'!$F$5</f>
        <v>0</v>
      </c>
    </row>
    <row r="7" spans="2:22" ht="13.5">
      <c r="B7" s="18"/>
      <c r="C7" s="18"/>
      <c r="E7" s="18"/>
      <c r="F7" s="18"/>
      <c r="H7" s="18"/>
      <c r="I7" s="18"/>
      <c r="K7" s="18"/>
      <c r="L7" s="18"/>
      <c r="N7" s="4"/>
      <c r="R7" t="str">
        <f>'入力データ'!$B$6</f>
        <v>両曲100-45</v>
      </c>
      <c r="S7">
        <f>'入力データ'!$C$6</f>
        <v>1</v>
      </c>
      <c r="T7">
        <f>'入力データ'!$D$6</f>
        <v>0.15</v>
      </c>
      <c r="U7">
        <f>'入力データ'!$E$6</f>
        <v>0.15</v>
      </c>
      <c r="V7">
        <f>'入力データ'!$F$6</f>
        <v>0</v>
      </c>
    </row>
    <row r="8" spans="1:22" ht="13.5">
      <c r="A8" t="s">
        <v>93</v>
      </c>
      <c r="B8" s="9">
        <f>VLOOKUP($B$7,$R$4:$V$25,IF($B$4=0,3,4),0)</f>
        <v>0</v>
      </c>
      <c r="C8" s="9"/>
      <c r="E8" s="15"/>
      <c r="F8" s="15"/>
      <c r="H8" s="15"/>
      <c r="I8" s="15"/>
      <c r="K8" s="15"/>
      <c r="L8" s="15"/>
      <c r="N8" s="15"/>
      <c r="O8" s="15"/>
      <c r="R8" t="str">
        <f>'入力データ'!$B$7</f>
        <v>両曲100-22</v>
      </c>
      <c r="S8">
        <f>'入力データ'!$C$7</f>
        <v>1</v>
      </c>
      <c r="T8">
        <f>'入力データ'!$D$7</f>
        <v>0.15</v>
      </c>
      <c r="U8">
        <f>'入力データ'!$E$7</f>
        <v>0.15</v>
      </c>
      <c r="V8">
        <f>'入力データ'!$F$7</f>
        <v>0</v>
      </c>
    </row>
    <row r="9" spans="1:22" ht="13.5">
      <c r="A9" t="s">
        <v>94</v>
      </c>
      <c r="B9" s="14">
        <f>$B$29-$B$8-$B$10-$C$10-IF($B$11=0,$N$11,$B$11)-$E$8-$H$8-$K$8-$N$8</f>
        <v>12.82</v>
      </c>
      <c r="C9" s="14"/>
      <c r="E9" s="10"/>
      <c r="F9" s="10"/>
      <c r="H9" s="10"/>
      <c r="I9" s="10"/>
      <c r="K9" s="10"/>
      <c r="L9" s="10"/>
      <c r="N9" s="10"/>
      <c r="O9" s="10"/>
      <c r="R9" t="str">
        <f>'入力データ'!$B$8</f>
        <v>曲管75-45</v>
      </c>
      <c r="S9">
        <f>'入力データ'!$C$8</f>
        <v>1</v>
      </c>
      <c r="T9">
        <f>'入力データ'!$D$8</f>
        <v>0.15</v>
      </c>
      <c r="U9">
        <f>'入力データ'!$E$8</f>
        <v>0.25</v>
      </c>
      <c r="V9">
        <f>'入力データ'!$F$8</f>
        <v>0</v>
      </c>
    </row>
    <row r="10" spans="1:22" ht="13.5">
      <c r="A10" t="s">
        <v>95</v>
      </c>
      <c r="B10" s="1">
        <f>(IF(ISNUMBER($E$25),$E$25,$B$25)+IF(ISNUMBER($E$27),$E$27,$B$27)+IF(ISNUMBER($E$26),$E$26,$B$26))*$B$5</f>
        <v>0</v>
      </c>
      <c r="C10" s="5"/>
      <c r="E10" s="1"/>
      <c r="F10" s="1"/>
      <c r="H10" s="1"/>
      <c r="I10" s="1"/>
      <c r="K10" s="1"/>
      <c r="L10" s="1"/>
      <c r="N10" s="1"/>
      <c r="O10" s="1"/>
      <c r="R10" t="str">
        <f>'入力データ'!$B$9</f>
        <v>曲管75-22</v>
      </c>
      <c r="S10">
        <f>'入力データ'!$C$9</f>
        <v>1</v>
      </c>
      <c r="T10">
        <f>'入力データ'!$D$9</f>
        <v>0.1</v>
      </c>
      <c r="U10">
        <f>'入力データ'!$E$9</f>
        <v>0.25</v>
      </c>
      <c r="V10">
        <f>'入力データ'!$F$9</f>
        <v>0</v>
      </c>
    </row>
    <row r="11" spans="1:22" ht="13.5">
      <c r="A11" t="s">
        <v>96</v>
      </c>
      <c r="B11" s="9">
        <f>VLOOKUP($B$14,$R$4:$V$25,IF($R$2=FALSE,IF($B$4=0,4,3),IF($B$4=0,3,4)),0)</f>
        <v>0</v>
      </c>
      <c r="C11" s="9"/>
      <c r="E11" s="9"/>
      <c r="F11" s="9"/>
      <c r="H11" s="9"/>
      <c r="I11" s="9"/>
      <c r="K11" s="9"/>
      <c r="L11" s="9"/>
      <c r="N11" s="9"/>
      <c r="O11" s="9"/>
      <c r="R11" t="str">
        <f>'入力データ'!$B$10</f>
        <v>曲管75-11</v>
      </c>
      <c r="S11">
        <f>'入力データ'!$C$10</f>
        <v>1</v>
      </c>
      <c r="T11">
        <f>'入力データ'!$D$10</f>
        <v>0.1</v>
      </c>
      <c r="U11">
        <f>'入力データ'!$E$10</f>
        <v>0.25</v>
      </c>
      <c r="V11">
        <f>'入力データ'!$F$10</f>
        <v>0</v>
      </c>
    </row>
    <row r="12" spans="1:22" ht="13.5">
      <c r="A12" t="s">
        <v>97</v>
      </c>
      <c r="B12" s="16">
        <v>0</v>
      </c>
      <c r="C12" s="17"/>
      <c r="E12" t="s">
        <v>98</v>
      </c>
      <c r="F12" s="1"/>
      <c r="H12" t="s">
        <v>98</v>
      </c>
      <c r="I12" s="1"/>
      <c r="K12" t="s">
        <v>98</v>
      </c>
      <c r="L12" s="1"/>
      <c r="N12" s="6"/>
      <c r="O12" s="7"/>
      <c r="R12" t="str">
        <f>'入力データ'!$B$11</f>
        <v>両曲75-45</v>
      </c>
      <c r="S12">
        <f>'入力データ'!$C$11</f>
        <v>1</v>
      </c>
      <c r="T12">
        <f>'入力データ'!$D$11</f>
        <v>0.15</v>
      </c>
      <c r="U12">
        <f>'入力データ'!$E$11</f>
        <v>0.15</v>
      </c>
      <c r="V12">
        <f>'入力データ'!$F$11</f>
        <v>0</v>
      </c>
    </row>
    <row r="13" spans="1:22" ht="13.5">
      <c r="A13" t="s">
        <v>99</v>
      </c>
      <c r="B13" s="16">
        <v>0</v>
      </c>
      <c r="C13" s="17"/>
      <c r="N13" s="6"/>
      <c r="O13" s="7"/>
      <c r="R13" t="str">
        <f>'入力データ'!$B$12</f>
        <v>両曲75-22</v>
      </c>
      <c r="S13">
        <f>'入力データ'!$C$12</f>
        <v>1</v>
      </c>
      <c r="T13">
        <f>'入力データ'!$D$12</f>
        <v>0.1</v>
      </c>
      <c r="U13">
        <f>'入力データ'!$E$12</f>
        <v>0.1</v>
      </c>
      <c r="V13">
        <f>'入力データ'!$F$12</f>
        <v>0</v>
      </c>
    </row>
    <row r="14" spans="2:22" ht="13.5">
      <c r="B14" s="18"/>
      <c r="C14" s="18"/>
      <c r="N14" s="2"/>
      <c r="O14" s="2"/>
      <c r="R14" t="str">
        <f>'入力データ'!$B$13</f>
        <v>継ぎ輪100</v>
      </c>
      <c r="S14">
        <f>'入力データ'!$C$13</f>
        <v>2</v>
      </c>
      <c r="T14">
        <f>'入力データ'!$D$13</f>
        <v>0.22</v>
      </c>
      <c r="U14">
        <f>'入力データ'!$E$13</f>
        <v>0</v>
      </c>
      <c r="V14">
        <f>'入力データ'!$F$13</f>
        <v>0</v>
      </c>
    </row>
    <row r="15" spans="18:22" ht="13.5">
      <c r="R15" t="str">
        <f>'入力データ'!$B$14</f>
        <v>Ｔ字100-100</v>
      </c>
      <c r="S15">
        <f>'入力データ'!$C$14</f>
        <v>1</v>
      </c>
      <c r="T15">
        <f>'入力データ'!$D$14</f>
        <v>0.2</v>
      </c>
      <c r="U15">
        <f>'入力データ'!$E$14</f>
        <v>0.3</v>
      </c>
      <c r="V15">
        <f>'入力データ'!$F$14</f>
        <v>0.2</v>
      </c>
    </row>
    <row r="16" spans="2:22" ht="13.5">
      <c r="B16" t="s">
        <v>100</v>
      </c>
      <c r="E16" t="s">
        <v>101</v>
      </c>
      <c r="R16" t="str">
        <f>'入力データ'!$B$15</f>
        <v>Ｔ字100-75</v>
      </c>
      <c r="S16">
        <f>'入力データ'!$C$15</f>
        <v>1</v>
      </c>
      <c r="T16">
        <f>'入力データ'!$D$15</f>
        <v>0.15</v>
      </c>
      <c r="U16">
        <f>'入力データ'!$E$15</f>
        <v>0.3</v>
      </c>
      <c r="V16">
        <f>'入力データ'!$F$15</f>
        <v>0</v>
      </c>
    </row>
    <row r="17" spans="2:22" ht="13.5">
      <c r="B17" s="6">
        <f>IF($B$3&lt;$B$20,ROUNDDOWN($B$20/2,2),ROUNDDOWN($B$20,2))</f>
        <v>0.82</v>
      </c>
      <c r="C17" s="7"/>
      <c r="E17" s="6">
        <f>IF($B$3&lt;$B$20,ROUNDUP($B$20/2,2),0)</f>
        <v>0</v>
      </c>
      <c r="F17" s="7"/>
      <c r="R17" t="str">
        <f>'入力データ'!$B$16</f>
        <v>仕切り弁(75～100)</v>
      </c>
      <c r="S17">
        <f>'入力データ'!$C$16</f>
        <v>1</v>
      </c>
      <c r="T17">
        <f>'入力データ'!$D$16</f>
        <v>0.1</v>
      </c>
      <c r="U17">
        <f>'入力データ'!$E$16</f>
        <v>0.4</v>
      </c>
      <c r="V17">
        <f>'入力データ'!$F$16</f>
        <v>0</v>
      </c>
    </row>
    <row r="18" spans="1:22" ht="13.5">
      <c r="A18" t="s">
        <v>102</v>
      </c>
      <c r="B18" s="8" t="str">
        <f>"（"&amp;($B$17-0.01)&amp;")"</f>
        <v>（0.81)</v>
      </c>
      <c r="C18" s="8"/>
      <c r="E18" s="8" t="str">
        <f>"（"&amp;($E$17-0.01)&amp;")"</f>
        <v>（-0.01)</v>
      </c>
      <c r="F18" s="8"/>
      <c r="R18" t="str">
        <f>'入力データ'!$B$17</f>
        <v>両仕切り弁</v>
      </c>
      <c r="S18">
        <f>'入力データ'!$C$17</f>
        <v>1</v>
      </c>
      <c r="T18">
        <f>'入力データ'!$D$17</f>
        <v>0.1</v>
      </c>
      <c r="U18">
        <f>'入力データ'!$E$17</f>
        <v>0.1</v>
      </c>
      <c r="V18">
        <f>'入力データ'!$F$17</f>
        <v>0</v>
      </c>
    </row>
    <row r="19" spans="1:22" ht="13.5">
      <c r="A19" t="s">
        <v>103</v>
      </c>
      <c r="B19" s="13" t="str">
        <f>"（"&amp;($B$17-0.02)&amp;")"</f>
        <v>（0.8)</v>
      </c>
      <c r="C19" s="13"/>
      <c r="E19" s="13" t="str">
        <f>"（"&amp;($E$17-0.02)&amp;")"</f>
        <v>（-0.02)</v>
      </c>
      <c r="F19" s="13"/>
      <c r="R19" t="str">
        <f>'入力データ'!$B$18</f>
        <v>フランジＴ字75（浅）</v>
      </c>
      <c r="S19">
        <f>'入力データ'!$C$18</f>
        <v>1</v>
      </c>
      <c r="T19">
        <f>'入力データ'!$D$18</f>
        <v>0.2</v>
      </c>
      <c r="U19">
        <f>'入力データ'!$E$18</f>
        <v>0.35</v>
      </c>
      <c r="V19">
        <f>'入力データ'!$F$18</f>
        <v>0.12</v>
      </c>
    </row>
    <row r="20" spans="2:22" ht="13.5">
      <c r="B20" s="12">
        <f>$B$9-$B$23*$B$3</f>
        <v>0.8200000000000003</v>
      </c>
      <c r="C20" s="12"/>
      <c r="E20" s="2"/>
      <c r="F20" s="2"/>
      <c r="H20" s="2"/>
      <c r="I20" s="2"/>
      <c r="K20" s="2"/>
      <c r="L20" s="2"/>
      <c r="R20" t="str">
        <f>'入力データ'!$B$19</f>
        <v>フランジＴ字75</v>
      </c>
      <c r="S20">
        <f>'入力データ'!$C$19</f>
        <v>1</v>
      </c>
      <c r="T20">
        <f>'入力データ'!$D$19</f>
        <v>0.15</v>
      </c>
      <c r="U20">
        <f>'入力データ'!$E$19</f>
        <v>0.3</v>
      </c>
      <c r="V20">
        <f>'入力データ'!$F$19</f>
        <v>0.2</v>
      </c>
    </row>
    <row r="21" spans="1:22" ht="13.5">
      <c r="A21" t="s">
        <v>104</v>
      </c>
      <c r="B21" s="12">
        <f>IF($B$20&lt;1.01,-1,0)</f>
        <v>-1</v>
      </c>
      <c r="C21" s="12"/>
      <c r="E21" s="2"/>
      <c r="F21" s="2"/>
      <c r="H21" s="2"/>
      <c r="I21" s="2"/>
      <c r="K21" s="2"/>
      <c r="L21" s="2"/>
      <c r="R21" t="str">
        <f>'入力データ'!$B$20</f>
        <v>Ｔ字100-100I</v>
      </c>
      <c r="S21">
        <f>'入力データ'!$C$20</f>
        <v>1</v>
      </c>
      <c r="T21">
        <f>'入力データ'!$D$20</f>
        <v>0.2</v>
      </c>
      <c r="U21">
        <f>'入力データ'!$E$20</f>
        <v>0.2</v>
      </c>
      <c r="V21">
        <f>'入力データ'!$F$20</f>
        <v>0</v>
      </c>
    </row>
    <row r="22" spans="18:22" ht="13.5">
      <c r="R22" t="str">
        <f>'入力データ'!$B$21</f>
        <v>Ｔ字100-75I</v>
      </c>
      <c r="S22">
        <f>'入力データ'!$C$21</f>
        <v>1</v>
      </c>
      <c r="T22">
        <f>'入力データ'!$D$21</f>
        <v>0.2</v>
      </c>
      <c r="U22">
        <f>'入力データ'!$E$21</f>
        <v>0.2</v>
      </c>
      <c r="V22">
        <f>'入力データ'!$F$21</f>
        <v>0</v>
      </c>
    </row>
    <row r="23" spans="1:22" ht="13.5">
      <c r="A23" t="s">
        <v>105</v>
      </c>
      <c r="B23">
        <f>ROUNDDOWN($B$9/$B$3,0)-$F$23</f>
        <v>3</v>
      </c>
      <c r="C23" t="s">
        <v>106</v>
      </c>
      <c r="E23" s="3" t="s">
        <v>107</v>
      </c>
      <c r="R23" t="str">
        <f>'入力データ'!$B$22</f>
        <v>割T100-V型</v>
      </c>
      <c r="S23">
        <f>'入力データ'!$C$22</f>
        <v>2</v>
      </c>
      <c r="T23">
        <f>'入力データ'!$D$22</f>
        <v>0.37</v>
      </c>
      <c r="U23">
        <f>'入力データ'!$E$22</f>
        <v>0.37</v>
      </c>
      <c r="V23">
        <f>'入力データ'!$F$22</f>
        <v>0</v>
      </c>
    </row>
    <row r="24" spans="5:22" ht="13.5">
      <c r="E24" s="3" t="s">
        <v>108</v>
      </c>
      <c r="R24" t="str">
        <f>'入力データ'!$B$23</f>
        <v>割T100-F型</v>
      </c>
      <c r="S24">
        <f>'入力データ'!$C$23</f>
        <v>2</v>
      </c>
      <c r="T24">
        <f>'入力データ'!$D$23</f>
        <v>0.37</v>
      </c>
      <c r="U24">
        <f>'入力データ'!$E$23</f>
        <v>0.37</v>
      </c>
      <c r="V24">
        <f>'入力データ'!$F$23</f>
        <v>0</v>
      </c>
    </row>
    <row r="25" spans="1:22" ht="13.5">
      <c r="A25" t="s">
        <v>109</v>
      </c>
      <c r="B25">
        <f>ROUNDDOWN(($B$12-$B$8)/$B$3,0)+IF($B$4=1,1,0)</f>
        <v>1</v>
      </c>
      <c r="C25" t="s">
        <v>106</v>
      </c>
      <c r="E25" s="4">
        <v>0</v>
      </c>
      <c r="F25" t="s">
        <v>106</v>
      </c>
      <c r="R25">
        <f>'入力データ'!$B$24</f>
        <v>0</v>
      </c>
      <c r="S25">
        <f>'入力データ'!$C$24</f>
        <v>0</v>
      </c>
      <c r="T25">
        <f>'入力データ'!$D$24</f>
        <v>0</v>
      </c>
      <c r="U25">
        <f>'入力データ'!$E$24</f>
        <v>0</v>
      </c>
      <c r="V25">
        <f>'入力データ'!$F$24</f>
        <v>0</v>
      </c>
    </row>
    <row r="26" spans="1:22" ht="13.5">
      <c r="A26" t="s">
        <v>110</v>
      </c>
      <c r="B26">
        <f>ROUNDDOWN(($F$12+$I$12+$L$12)/$B$3,0)</f>
        <v>0</v>
      </c>
      <c r="C26" t="s">
        <v>106</v>
      </c>
      <c r="E26" s="4"/>
      <c r="F26" t="s">
        <v>106</v>
      </c>
      <c r="R26">
        <f>'入力データ'!$B$25</f>
        <v>0</v>
      </c>
      <c r="S26">
        <f>'入力データ'!$C$25</f>
        <v>0</v>
      </c>
      <c r="T26">
        <f>'入力データ'!$D$25</f>
        <v>0</v>
      </c>
      <c r="U26">
        <f>'入力データ'!$E$25</f>
        <v>0</v>
      </c>
      <c r="V26">
        <f>'入力データ'!$F$25</f>
        <v>0</v>
      </c>
    </row>
    <row r="27" spans="1:22" ht="13.5">
      <c r="A27" t="s">
        <v>111</v>
      </c>
      <c r="B27">
        <f>ROUNDDOWN(($B$13-$B$11)/$B$3,0)+ROUNDUP(($N$13-$N$11)/$B$3,0)+IF(OR($R$2=TRUE,AND($B$4=0,$B$29&gt;$B$3)),1,0)</f>
        <v>0</v>
      </c>
      <c r="C27" t="s">
        <v>106</v>
      </c>
      <c r="E27" s="4"/>
      <c r="F27" t="s">
        <v>106</v>
      </c>
      <c r="R27">
        <f>'入力データ'!$B$26</f>
        <v>0</v>
      </c>
      <c r="S27">
        <f>'入力データ'!$C$26</f>
        <v>0</v>
      </c>
      <c r="T27">
        <f>'入力データ'!$D$26</f>
        <v>0</v>
      </c>
      <c r="U27">
        <f>'入力データ'!$E$26</f>
        <v>0</v>
      </c>
      <c r="V27">
        <f>'入力データ'!$F$26</f>
        <v>0</v>
      </c>
    </row>
    <row r="28" spans="18:22" ht="13.5">
      <c r="R28">
        <f>'入力データ'!$B$27</f>
        <v>0</v>
      </c>
      <c r="S28">
        <f>'入力データ'!$C$27</f>
        <v>0</v>
      </c>
      <c r="T28">
        <f>'入力データ'!$D$27</f>
        <v>0</v>
      </c>
      <c r="U28">
        <f>'入力データ'!$E$27</f>
        <v>0</v>
      </c>
      <c r="V28">
        <f>'入力データ'!$F$27</f>
        <v>0</v>
      </c>
    </row>
    <row r="29" spans="1:22" ht="13.5">
      <c r="A29" t="s">
        <v>112</v>
      </c>
      <c r="B29" s="16">
        <v>12.82</v>
      </c>
      <c r="C29" s="17"/>
      <c r="R29">
        <f>'入力データ'!$B$28</f>
        <v>0</v>
      </c>
      <c r="S29">
        <f>'入力データ'!$C$28</f>
        <v>0</v>
      </c>
      <c r="T29">
        <f>'入力データ'!$D$28</f>
        <v>0</v>
      </c>
      <c r="U29">
        <f>'入力データ'!$E$28</f>
        <v>0</v>
      </c>
      <c r="V29">
        <f>'入力データ'!$F$28</f>
        <v>0</v>
      </c>
    </row>
    <row r="30" spans="18:22" ht="13.5">
      <c r="R30">
        <f>'入力データ'!$B$29</f>
        <v>0</v>
      </c>
      <c r="S30">
        <f>'入力データ'!$C$29</f>
        <v>0</v>
      </c>
      <c r="T30">
        <f>'入力データ'!$D$29</f>
        <v>0</v>
      </c>
      <c r="U30">
        <f>'入力データ'!$E$29</f>
        <v>0</v>
      </c>
      <c r="V30">
        <f>'入力データ'!$F$29</f>
        <v>0</v>
      </c>
    </row>
    <row r="31" spans="18:22" ht="13.5">
      <c r="R31">
        <f>'入力データ'!$B$30</f>
        <v>0</v>
      </c>
      <c r="S31">
        <f>'入力データ'!$C$30</f>
        <v>0</v>
      </c>
      <c r="T31">
        <f>'入力データ'!$D$30</f>
        <v>0</v>
      </c>
      <c r="U31">
        <f>'入力データ'!$E$30</f>
        <v>0</v>
      </c>
      <c r="V31">
        <f>'入力データ'!$F$30</f>
        <v>0</v>
      </c>
    </row>
  </sheetData>
  <sheetProtection/>
  <mergeCells count="33">
    <mergeCell ref="N13:O13"/>
    <mergeCell ref="B17:C17"/>
    <mergeCell ref="E17:F17"/>
    <mergeCell ref="E18:F18"/>
    <mergeCell ref="N8:O8"/>
    <mergeCell ref="N9:O9"/>
    <mergeCell ref="N11:O11"/>
    <mergeCell ref="N12:O12"/>
    <mergeCell ref="K8:L8"/>
    <mergeCell ref="K9:L9"/>
    <mergeCell ref="K11:L11"/>
    <mergeCell ref="B12:C12"/>
    <mergeCell ref="E8:F8"/>
    <mergeCell ref="E9:F9"/>
    <mergeCell ref="E11:F11"/>
    <mergeCell ref="H8:I8"/>
    <mergeCell ref="H9:I9"/>
    <mergeCell ref="H11:I11"/>
    <mergeCell ref="B7:C7"/>
    <mergeCell ref="E7:F7"/>
    <mergeCell ref="H7:I7"/>
    <mergeCell ref="K7:L7"/>
    <mergeCell ref="B29:C29"/>
    <mergeCell ref="B13:C13"/>
    <mergeCell ref="B20:C20"/>
    <mergeCell ref="B21:C21"/>
    <mergeCell ref="B18:C18"/>
    <mergeCell ref="B19:C19"/>
    <mergeCell ref="E19:F19"/>
    <mergeCell ref="B8:C8"/>
    <mergeCell ref="B9:C9"/>
    <mergeCell ref="B11:C11"/>
    <mergeCell ref="B14:C14"/>
  </mergeCells>
  <conditionalFormatting sqref="E7:F8 H7:I8 K7:L8 N7:O8">
    <cfRule type="cellIs" priority="1" dxfId="0" operator="notEqual" stopIfTrue="1">
      <formula>""</formula>
    </cfRule>
  </conditionalFormatting>
  <dataValidations count="1">
    <dataValidation type="list" allowBlank="1" showInputMessage="1" showErrorMessage="1" sqref="B7:C7 B14:C14">
      <formula1>$R$4:$R$25</formula1>
    </dataValidation>
  </dataValidations>
  <printOptions/>
  <pageMargins left="0.75" right="0.75" top="1" bottom="1" header="0.512" footer="0.512"/>
  <pageSetup horizontalDpi="600" verticalDpi="600" orientation="landscape" paperSize="8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53"/>
  <dimension ref="A1:V31"/>
  <sheetViews>
    <sheetView tabSelected="1" workbookViewId="0" topLeftCell="A4">
      <selection activeCell="F24" sqref="F24"/>
    </sheetView>
  </sheetViews>
  <sheetFormatPr defaultColWidth="9.00390625" defaultRowHeight="13.5"/>
  <cols>
    <col min="1" max="1" width="19.25390625" style="0" customWidth="1"/>
    <col min="4" max="4" width="1.75390625" style="0" customWidth="1"/>
    <col min="7" max="7" width="1.4921875" style="0" customWidth="1"/>
    <col min="10" max="10" width="1.75390625" style="0" customWidth="1"/>
    <col min="13" max="13" width="2.00390625" style="0" customWidth="1"/>
    <col min="18" max="18" width="12.50390625" style="0" customWidth="1"/>
  </cols>
  <sheetData>
    <row r="1" spans="1:3" ht="13.5">
      <c r="A1" t="s">
        <v>87</v>
      </c>
      <c r="C1" t="s">
        <v>88</v>
      </c>
    </row>
    <row r="2" ht="13.5">
      <c r="R2" s="4" t="b">
        <v>0</v>
      </c>
    </row>
    <row r="3" spans="1:22" ht="13.5">
      <c r="A3" t="s">
        <v>89</v>
      </c>
      <c r="B3" s="1">
        <v>4</v>
      </c>
      <c r="R3" t="str">
        <f>'入力データ'!$B$2</f>
        <v>名称</v>
      </c>
      <c r="S3" t="str">
        <f>'入力データ'!$C$2</f>
        <v>分類</v>
      </c>
      <c r="T3" t="str">
        <f>'入力データ'!$D$2</f>
        <v>刺し受け</v>
      </c>
      <c r="U3" t="str">
        <f>'入力データ'!$E$2</f>
        <v>刺し先</v>
      </c>
      <c r="V3" t="str">
        <f>'入力データ'!$F$2</f>
        <v>Ｉ</v>
      </c>
    </row>
    <row r="4" spans="1:22" ht="13.5">
      <c r="A4" t="s">
        <v>90</v>
      </c>
      <c r="B4" s="1">
        <v>1</v>
      </c>
      <c r="C4" t="s">
        <v>91</v>
      </c>
      <c r="R4" t="str">
        <f>'入力データ'!$B$3</f>
        <v>曲管100-45</v>
      </c>
      <c r="S4">
        <f>'入力データ'!$C$3</f>
        <v>1</v>
      </c>
      <c r="T4">
        <f>'入力データ'!$D$3</f>
        <v>0.15</v>
      </c>
      <c r="U4">
        <f>'入力データ'!$E$3</f>
        <v>0.3</v>
      </c>
      <c r="V4">
        <f>'入力データ'!$F$3</f>
        <v>0</v>
      </c>
    </row>
    <row r="5" spans="1:22" ht="13.5">
      <c r="A5" t="s">
        <v>92</v>
      </c>
      <c r="B5" s="1">
        <v>0.03</v>
      </c>
      <c r="R5" t="str">
        <f>'入力データ'!$B$4</f>
        <v>曲管100-22</v>
      </c>
      <c r="S5">
        <f>'入力データ'!$C$4</f>
        <v>1</v>
      </c>
      <c r="T5">
        <f>'入力データ'!$D$4</f>
        <v>0.15</v>
      </c>
      <c r="U5">
        <f>'入力データ'!$E$4</f>
        <v>0.25</v>
      </c>
      <c r="V5">
        <f>'入力データ'!$F$4</f>
        <v>0</v>
      </c>
    </row>
    <row r="6" spans="18:22" ht="13.5">
      <c r="R6" t="str">
        <f>'入力データ'!$B$5</f>
        <v>曲管100-11</v>
      </c>
      <c r="S6">
        <f>'入力データ'!$C$5</f>
        <v>1</v>
      </c>
      <c r="T6">
        <f>'入力データ'!$D$5</f>
        <v>0.1</v>
      </c>
      <c r="U6">
        <f>'入力データ'!$E$5</f>
        <v>0.25</v>
      </c>
      <c r="V6">
        <f>'入力データ'!$F$5</f>
        <v>0</v>
      </c>
    </row>
    <row r="7" spans="2:22" ht="13.5">
      <c r="B7" s="18"/>
      <c r="C7" s="18"/>
      <c r="E7" s="18"/>
      <c r="F7" s="18"/>
      <c r="H7" s="18"/>
      <c r="I7" s="18"/>
      <c r="K7" s="18"/>
      <c r="L7" s="18"/>
      <c r="N7" s="4"/>
      <c r="R7" t="str">
        <f>'入力データ'!$B$6</f>
        <v>両曲100-45</v>
      </c>
      <c r="S7">
        <f>'入力データ'!$C$6</f>
        <v>1</v>
      </c>
      <c r="T7">
        <f>'入力データ'!$D$6</f>
        <v>0.15</v>
      </c>
      <c r="U7">
        <f>'入力データ'!$E$6</f>
        <v>0.15</v>
      </c>
      <c r="V7">
        <f>'入力データ'!$F$6</f>
        <v>0</v>
      </c>
    </row>
    <row r="8" spans="1:22" ht="13.5">
      <c r="A8" t="s">
        <v>93</v>
      </c>
      <c r="B8" s="9">
        <f>VLOOKUP($B$7,$R$4:$V$25,IF($B$4=0,3,4),0)</f>
        <v>0</v>
      </c>
      <c r="C8" s="9"/>
      <c r="E8" s="15"/>
      <c r="F8" s="15"/>
      <c r="H8" s="15"/>
      <c r="I8" s="15"/>
      <c r="K8" s="15"/>
      <c r="L8" s="15"/>
      <c r="N8" s="15"/>
      <c r="O8" s="15"/>
      <c r="R8" t="str">
        <f>'入力データ'!$B$7</f>
        <v>両曲100-22</v>
      </c>
      <c r="S8">
        <f>'入力データ'!$C$7</f>
        <v>1</v>
      </c>
      <c r="T8">
        <f>'入力データ'!$D$7</f>
        <v>0.15</v>
      </c>
      <c r="U8">
        <f>'入力データ'!$E$7</f>
        <v>0.15</v>
      </c>
      <c r="V8">
        <f>'入力データ'!$F$7</f>
        <v>0</v>
      </c>
    </row>
    <row r="9" spans="1:22" ht="13.5">
      <c r="A9" t="s">
        <v>94</v>
      </c>
      <c r="B9" s="14">
        <f>$B$29-$B$8-$B$10-$C$10-IF($B$11=0,$N$11,$B$11)-$E$8-$H$8-$K$8-$N$8</f>
        <v>20.82</v>
      </c>
      <c r="C9" s="14"/>
      <c r="E9" s="10"/>
      <c r="F9" s="10"/>
      <c r="H9" s="10"/>
      <c r="I9" s="10"/>
      <c r="K9" s="10"/>
      <c r="L9" s="10"/>
      <c r="N9" s="10"/>
      <c r="O9" s="10"/>
      <c r="R9" t="str">
        <f>'入力データ'!$B$8</f>
        <v>曲管75-45</v>
      </c>
      <c r="S9">
        <f>'入力データ'!$C$8</f>
        <v>1</v>
      </c>
      <c r="T9">
        <f>'入力データ'!$D$8</f>
        <v>0.15</v>
      </c>
      <c r="U9">
        <f>'入力データ'!$E$8</f>
        <v>0.25</v>
      </c>
      <c r="V9">
        <f>'入力データ'!$F$8</f>
        <v>0</v>
      </c>
    </row>
    <row r="10" spans="1:22" ht="13.5">
      <c r="A10" t="s">
        <v>95</v>
      </c>
      <c r="B10" s="1">
        <f>(IF(ISNUMBER($E$25),$E$25,$B$25)+IF(ISNUMBER($E$27),$E$27,$B$27)+IF(ISNUMBER($E$26),$E$26,$B$26))*$B$5</f>
        <v>0</v>
      </c>
      <c r="C10" s="5"/>
      <c r="E10" s="1"/>
      <c r="F10" s="1"/>
      <c r="H10" s="1"/>
      <c r="I10" s="1"/>
      <c r="K10" s="1"/>
      <c r="L10" s="1"/>
      <c r="N10" s="1"/>
      <c r="O10" s="1"/>
      <c r="R10" t="str">
        <f>'入力データ'!$B$9</f>
        <v>曲管75-22</v>
      </c>
      <c r="S10">
        <f>'入力データ'!$C$9</f>
        <v>1</v>
      </c>
      <c r="T10">
        <f>'入力データ'!$D$9</f>
        <v>0.1</v>
      </c>
      <c r="U10">
        <f>'入力データ'!$E$9</f>
        <v>0.25</v>
      </c>
      <c r="V10">
        <f>'入力データ'!$F$9</f>
        <v>0</v>
      </c>
    </row>
    <row r="11" spans="1:22" ht="13.5">
      <c r="A11" t="s">
        <v>96</v>
      </c>
      <c r="B11" s="9">
        <f>VLOOKUP($B$14,$R$4:$V$25,IF($R$2=FALSE,IF($B$4=0,4,3),IF($B$4=0,3,4)),0)</f>
        <v>0</v>
      </c>
      <c r="C11" s="9"/>
      <c r="E11" s="9"/>
      <c r="F11" s="9"/>
      <c r="H11" s="9"/>
      <c r="I11" s="9"/>
      <c r="K11" s="9"/>
      <c r="L11" s="9"/>
      <c r="N11" s="9"/>
      <c r="O11" s="9"/>
      <c r="R11" t="str">
        <f>'入力データ'!$B$10</f>
        <v>曲管75-11</v>
      </c>
      <c r="S11">
        <f>'入力データ'!$C$10</f>
        <v>1</v>
      </c>
      <c r="T11">
        <f>'入力データ'!$D$10</f>
        <v>0.1</v>
      </c>
      <c r="U11">
        <f>'入力データ'!$E$10</f>
        <v>0.25</v>
      </c>
      <c r="V11">
        <f>'入力データ'!$F$10</f>
        <v>0</v>
      </c>
    </row>
    <row r="12" spans="1:22" ht="13.5">
      <c r="A12" t="s">
        <v>97</v>
      </c>
      <c r="B12" s="16">
        <v>0</v>
      </c>
      <c r="C12" s="17"/>
      <c r="E12" t="s">
        <v>98</v>
      </c>
      <c r="F12" s="1"/>
      <c r="H12" t="s">
        <v>98</v>
      </c>
      <c r="I12" s="1"/>
      <c r="K12" t="s">
        <v>98</v>
      </c>
      <c r="L12" s="1"/>
      <c r="N12" s="6"/>
      <c r="O12" s="7"/>
      <c r="R12" t="str">
        <f>'入力データ'!$B$11</f>
        <v>両曲75-45</v>
      </c>
      <c r="S12">
        <f>'入力データ'!$C$11</f>
        <v>1</v>
      </c>
      <c r="T12">
        <f>'入力データ'!$D$11</f>
        <v>0.15</v>
      </c>
      <c r="U12">
        <f>'入力データ'!$E$11</f>
        <v>0.15</v>
      </c>
      <c r="V12">
        <f>'入力データ'!$F$11</f>
        <v>0</v>
      </c>
    </row>
    <row r="13" spans="1:22" ht="13.5">
      <c r="A13" t="s">
        <v>99</v>
      </c>
      <c r="B13" s="16">
        <v>0</v>
      </c>
      <c r="C13" s="17"/>
      <c r="N13" s="6"/>
      <c r="O13" s="7"/>
      <c r="R13" t="str">
        <f>'入力データ'!$B$12</f>
        <v>両曲75-22</v>
      </c>
      <c r="S13">
        <f>'入力データ'!$C$12</f>
        <v>1</v>
      </c>
      <c r="T13">
        <f>'入力データ'!$D$12</f>
        <v>0.1</v>
      </c>
      <c r="U13">
        <f>'入力データ'!$E$12</f>
        <v>0.1</v>
      </c>
      <c r="V13">
        <f>'入力データ'!$F$12</f>
        <v>0</v>
      </c>
    </row>
    <row r="14" spans="2:22" ht="13.5">
      <c r="B14" s="18"/>
      <c r="C14" s="18"/>
      <c r="N14" s="2"/>
      <c r="O14" s="2"/>
      <c r="R14" t="str">
        <f>'入力データ'!$B$13</f>
        <v>継ぎ輪100</v>
      </c>
      <c r="S14">
        <f>'入力データ'!$C$13</f>
        <v>2</v>
      </c>
      <c r="T14">
        <f>'入力データ'!$D$13</f>
        <v>0.22</v>
      </c>
      <c r="U14">
        <f>'入力データ'!$E$13</f>
        <v>0</v>
      </c>
      <c r="V14">
        <f>'入力データ'!$F$13</f>
        <v>0</v>
      </c>
    </row>
    <row r="15" spans="18:22" ht="13.5">
      <c r="R15" t="str">
        <f>'入力データ'!$B$14</f>
        <v>Ｔ字100-100</v>
      </c>
      <c r="S15">
        <f>'入力データ'!$C$14</f>
        <v>1</v>
      </c>
      <c r="T15">
        <f>'入力データ'!$D$14</f>
        <v>0.2</v>
      </c>
      <c r="U15">
        <f>'入力データ'!$E$14</f>
        <v>0.3</v>
      </c>
      <c r="V15">
        <f>'入力データ'!$F$14</f>
        <v>0.2</v>
      </c>
    </row>
    <row r="16" spans="2:22" ht="13.5">
      <c r="B16" t="s">
        <v>100</v>
      </c>
      <c r="E16" t="s">
        <v>101</v>
      </c>
      <c r="R16" t="str">
        <f>'入力データ'!$B$15</f>
        <v>Ｔ字100-75</v>
      </c>
      <c r="S16">
        <f>'入力データ'!$C$15</f>
        <v>1</v>
      </c>
      <c r="T16">
        <f>'入力データ'!$D$15</f>
        <v>0.15</v>
      </c>
      <c r="U16">
        <f>'入力データ'!$E$15</f>
        <v>0.3</v>
      </c>
      <c r="V16">
        <f>'入力データ'!$F$15</f>
        <v>0</v>
      </c>
    </row>
    <row r="17" spans="2:22" ht="13.5">
      <c r="B17" s="6">
        <f>IF($B$3&lt;$B$20,ROUNDDOWN($B$20/2,2),ROUNDDOWN($B$20,2))</f>
        <v>0.82</v>
      </c>
      <c r="C17" s="7"/>
      <c r="E17" s="6">
        <f>IF($B$3&lt;$B$20,ROUNDUP($B$20/2,2),0)</f>
        <v>0</v>
      </c>
      <c r="F17" s="7"/>
      <c r="R17" t="str">
        <f>'入力データ'!$B$16</f>
        <v>仕切り弁(75～100)</v>
      </c>
      <c r="S17">
        <f>'入力データ'!$C$16</f>
        <v>1</v>
      </c>
      <c r="T17">
        <f>'入力データ'!$D$16</f>
        <v>0.1</v>
      </c>
      <c r="U17">
        <f>'入力データ'!$E$16</f>
        <v>0.4</v>
      </c>
      <c r="V17">
        <f>'入力データ'!$F$16</f>
        <v>0</v>
      </c>
    </row>
    <row r="18" spans="1:22" ht="13.5">
      <c r="A18" t="s">
        <v>102</v>
      </c>
      <c r="B18" s="8" t="str">
        <f>"（"&amp;($B$17-0.01)&amp;")"</f>
        <v>（0.81)</v>
      </c>
      <c r="C18" s="8"/>
      <c r="E18" s="8" t="str">
        <f>"（"&amp;($E$17-0.01)&amp;")"</f>
        <v>（-0.01)</v>
      </c>
      <c r="F18" s="8"/>
      <c r="R18" t="str">
        <f>'入力データ'!$B$17</f>
        <v>両仕切り弁</v>
      </c>
      <c r="S18">
        <f>'入力データ'!$C$17</f>
        <v>1</v>
      </c>
      <c r="T18">
        <f>'入力データ'!$D$17</f>
        <v>0.1</v>
      </c>
      <c r="U18">
        <f>'入力データ'!$E$17</f>
        <v>0.1</v>
      </c>
      <c r="V18">
        <f>'入力データ'!$F$17</f>
        <v>0</v>
      </c>
    </row>
    <row r="19" spans="1:22" ht="13.5">
      <c r="A19" t="s">
        <v>103</v>
      </c>
      <c r="B19" s="13" t="str">
        <f>"（"&amp;($B$17-0.02)&amp;")"</f>
        <v>（0.8)</v>
      </c>
      <c r="C19" s="13"/>
      <c r="E19" s="13" t="str">
        <f>"（"&amp;($E$17-0.02)&amp;")"</f>
        <v>（-0.02)</v>
      </c>
      <c r="F19" s="13"/>
      <c r="R19" t="str">
        <f>'入力データ'!$B$18</f>
        <v>フランジＴ字75（浅）</v>
      </c>
      <c r="S19">
        <f>'入力データ'!$C$18</f>
        <v>1</v>
      </c>
      <c r="T19">
        <f>'入力データ'!$D$18</f>
        <v>0.2</v>
      </c>
      <c r="U19">
        <f>'入力データ'!$E$18</f>
        <v>0.35</v>
      </c>
      <c r="V19">
        <f>'入力データ'!$F$18</f>
        <v>0.12</v>
      </c>
    </row>
    <row r="20" spans="2:22" ht="13.5">
      <c r="B20" s="12">
        <f>$B$9-$B$23*$B$3</f>
        <v>0.8200000000000003</v>
      </c>
      <c r="C20" s="12"/>
      <c r="E20" s="2"/>
      <c r="F20" s="2"/>
      <c r="H20" s="2"/>
      <c r="I20" s="2"/>
      <c r="K20" s="2"/>
      <c r="L20" s="2"/>
      <c r="R20" t="str">
        <f>'入力データ'!$B$19</f>
        <v>フランジＴ字75</v>
      </c>
      <c r="S20">
        <f>'入力データ'!$C$19</f>
        <v>1</v>
      </c>
      <c r="T20">
        <f>'入力データ'!$D$19</f>
        <v>0.15</v>
      </c>
      <c r="U20">
        <f>'入力データ'!$E$19</f>
        <v>0.3</v>
      </c>
      <c r="V20">
        <f>'入力データ'!$F$19</f>
        <v>0.2</v>
      </c>
    </row>
    <row r="21" spans="1:22" ht="13.5">
      <c r="A21" t="s">
        <v>104</v>
      </c>
      <c r="B21" s="12">
        <f>IF($B$20&lt;1.01,-1,0)</f>
        <v>-1</v>
      </c>
      <c r="C21" s="12"/>
      <c r="E21" s="2"/>
      <c r="F21" s="2"/>
      <c r="H21" s="2"/>
      <c r="I21" s="2"/>
      <c r="K21" s="2"/>
      <c r="L21" s="2"/>
      <c r="R21" t="str">
        <f>'入力データ'!$B$20</f>
        <v>Ｔ字100-100I</v>
      </c>
      <c r="S21">
        <f>'入力データ'!$C$20</f>
        <v>1</v>
      </c>
      <c r="T21">
        <f>'入力データ'!$D$20</f>
        <v>0.2</v>
      </c>
      <c r="U21">
        <f>'入力データ'!$E$20</f>
        <v>0.2</v>
      </c>
      <c r="V21">
        <f>'入力データ'!$F$20</f>
        <v>0</v>
      </c>
    </row>
    <row r="22" spans="18:22" ht="13.5">
      <c r="R22" t="str">
        <f>'入力データ'!$B$21</f>
        <v>Ｔ字100-75I</v>
      </c>
      <c r="S22">
        <f>'入力データ'!$C$21</f>
        <v>1</v>
      </c>
      <c r="T22">
        <f>'入力データ'!$D$21</f>
        <v>0.2</v>
      </c>
      <c r="U22">
        <f>'入力データ'!$E$21</f>
        <v>0.2</v>
      </c>
      <c r="V22">
        <f>'入力データ'!$F$21</f>
        <v>0</v>
      </c>
    </row>
    <row r="23" spans="1:22" ht="13.5">
      <c r="A23" t="s">
        <v>105</v>
      </c>
      <c r="B23">
        <f>ROUNDDOWN($B$9/$B$3,0)-$F$23</f>
        <v>5</v>
      </c>
      <c r="C23" t="s">
        <v>106</v>
      </c>
      <c r="E23" s="3" t="s">
        <v>107</v>
      </c>
      <c r="R23" t="str">
        <f>'入力データ'!$B$22</f>
        <v>割T100-V型</v>
      </c>
      <c r="S23">
        <f>'入力データ'!$C$22</f>
        <v>2</v>
      </c>
      <c r="T23">
        <f>'入力データ'!$D$22</f>
        <v>0.37</v>
      </c>
      <c r="U23">
        <f>'入力データ'!$E$22</f>
        <v>0.37</v>
      </c>
      <c r="V23">
        <f>'入力データ'!$F$22</f>
        <v>0</v>
      </c>
    </row>
    <row r="24" spans="5:22" ht="13.5">
      <c r="E24" s="3" t="s">
        <v>108</v>
      </c>
      <c r="R24" t="str">
        <f>'入力データ'!$B$23</f>
        <v>割T100-F型</v>
      </c>
      <c r="S24">
        <f>'入力データ'!$C$23</f>
        <v>2</v>
      </c>
      <c r="T24">
        <f>'入力データ'!$D$23</f>
        <v>0.37</v>
      </c>
      <c r="U24">
        <f>'入力データ'!$E$23</f>
        <v>0.37</v>
      </c>
      <c r="V24">
        <f>'入力データ'!$F$23</f>
        <v>0</v>
      </c>
    </row>
    <row r="25" spans="1:22" ht="13.5">
      <c r="A25" t="s">
        <v>109</v>
      </c>
      <c r="B25">
        <f>ROUNDDOWN(($B$12-$B$8)/$B$3,0)+IF($B$4=1,1,0)</f>
        <v>1</v>
      </c>
      <c r="C25" t="s">
        <v>106</v>
      </c>
      <c r="E25" s="4">
        <v>0</v>
      </c>
      <c r="F25" t="s">
        <v>106</v>
      </c>
      <c r="R25">
        <f>'入力データ'!$B$24</f>
        <v>0</v>
      </c>
      <c r="S25">
        <f>'入力データ'!$C$24</f>
        <v>0</v>
      </c>
      <c r="T25">
        <f>'入力データ'!$D$24</f>
        <v>0</v>
      </c>
      <c r="U25">
        <f>'入力データ'!$E$24</f>
        <v>0</v>
      </c>
      <c r="V25">
        <f>'入力データ'!$F$24</f>
        <v>0</v>
      </c>
    </row>
    <row r="26" spans="1:22" ht="13.5">
      <c r="A26" t="s">
        <v>110</v>
      </c>
      <c r="B26">
        <f>ROUNDDOWN(($F$12+$I$12+$L$12)/$B$3,0)</f>
        <v>0</v>
      </c>
      <c r="C26" t="s">
        <v>106</v>
      </c>
      <c r="E26" s="4"/>
      <c r="F26" t="s">
        <v>106</v>
      </c>
      <c r="R26">
        <f>'入力データ'!$B$25</f>
        <v>0</v>
      </c>
      <c r="S26">
        <f>'入力データ'!$C$25</f>
        <v>0</v>
      </c>
      <c r="T26">
        <f>'入力データ'!$D$25</f>
        <v>0</v>
      </c>
      <c r="U26">
        <f>'入力データ'!$E$25</f>
        <v>0</v>
      </c>
      <c r="V26">
        <f>'入力データ'!$F$25</f>
        <v>0</v>
      </c>
    </row>
    <row r="27" spans="1:22" ht="13.5">
      <c r="A27" t="s">
        <v>111</v>
      </c>
      <c r="B27">
        <f>ROUNDDOWN(($B$13-$B$11)/$B$3,0)+ROUNDUP(($N$13-$N$11)/$B$3,0)+IF(OR($R$2=TRUE,AND($B$4=0,$B$29&gt;$B$3)),1,0)</f>
        <v>0</v>
      </c>
      <c r="C27" t="s">
        <v>106</v>
      </c>
      <c r="E27" s="4"/>
      <c r="F27" t="s">
        <v>106</v>
      </c>
      <c r="R27">
        <f>'入力データ'!$B$26</f>
        <v>0</v>
      </c>
      <c r="S27">
        <f>'入力データ'!$C$26</f>
        <v>0</v>
      </c>
      <c r="T27">
        <f>'入力データ'!$D$26</f>
        <v>0</v>
      </c>
      <c r="U27">
        <f>'入力データ'!$E$26</f>
        <v>0</v>
      </c>
      <c r="V27">
        <f>'入力データ'!$F$26</f>
        <v>0</v>
      </c>
    </row>
    <row r="28" spans="18:22" ht="13.5">
      <c r="R28">
        <f>'入力データ'!$B$27</f>
        <v>0</v>
      </c>
      <c r="S28">
        <f>'入力データ'!$C$27</f>
        <v>0</v>
      </c>
      <c r="T28">
        <f>'入力データ'!$D$27</f>
        <v>0</v>
      </c>
      <c r="U28">
        <f>'入力データ'!$E$27</f>
        <v>0</v>
      </c>
      <c r="V28">
        <f>'入力データ'!$F$27</f>
        <v>0</v>
      </c>
    </row>
    <row r="29" spans="1:22" ht="13.5">
      <c r="A29" t="s">
        <v>112</v>
      </c>
      <c r="B29" s="16">
        <v>20.82</v>
      </c>
      <c r="C29" s="17"/>
      <c r="R29">
        <f>'入力データ'!$B$28</f>
        <v>0</v>
      </c>
      <c r="S29">
        <f>'入力データ'!$C$28</f>
        <v>0</v>
      </c>
      <c r="T29">
        <f>'入力データ'!$D$28</f>
        <v>0</v>
      </c>
      <c r="U29">
        <f>'入力データ'!$E$28</f>
        <v>0</v>
      </c>
      <c r="V29">
        <f>'入力データ'!$F$28</f>
        <v>0</v>
      </c>
    </row>
    <row r="30" spans="18:22" ht="13.5">
      <c r="R30">
        <f>'入力データ'!$B$29</f>
        <v>0</v>
      </c>
      <c r="S30">
        <f>'入力データ'!$C$29</f>
        <v>0</v>
      </c>
      <c r="T30">
        <f>'入力データ'!$D$29</f>
        <v>0</v>
      </c>
      <c r="U30">
        <f>'入力データ'!$E$29</f>
        <v>0</v>
      </c>
      <c r="V30">
        <f>'入力データ'!$F$29</f>
        <v>0</v>
      </c>
    </row>
    <row r="31" spans="18:22" ht="13.5">
      <c r="R31">
        <f>'入力データ'!$B$30</f>
        <v>0</v>
      </c>
      <c r="S31">
        <f>'入力データ'!$C$30</f>
        <v>0</v>
      </c>
      <c r="T31">
        <f>'入力データ'!$D$30</f>
        <v>0</v>
      </c>
      <c r="U31">
        <f>'入力データ'!$E$30</f>
        <v>0</v>
      </c>
      <c r="V31">
        <f>'入力データ'!$F$30</f>
        <v>0</v>
      </c>
    </row>
  </sheetData>
  <sheetProtection/>
  <mergeCells count="33">
    <mergeCell ref="E19:F19"/>
    <mergeCell ref="B8:C8"/>
    <mergeCell ref="B9:C9"/>
    <mergeCell ref="B11:C11"/>
    <mergeCell ref="B14:C14"/>
    <mergeCell ref="B29:C29"/>
    <mergeCell ref="B13:C13"/>
    <mergeCell ref="B20:C20"/>
    <mergeCell ref="B21:C21"/>
    <mergeCell ref="B18:C18"/>
    <mergeCell ref="B19:C19"/>
    <mergeCell ref="B7:C7"/>
    <mergeCell ref="E7:F7"/>
    <mergeCell ref="H7:I7"/>
    <mergeCell ref="K7:L7"/>
    <mergeCell ref="K8:L8"/>
    <mergeCell ref="K9:L9"/>
    <mergeCell ref="K11:L11"/>
    <mergeCell ref="B12:C12"/>
    <mergeCell ref="E8:F8"/>
    <mergeCell ref="E9:F9"/>
    <mergeCell ref="E11:F11"/>
    <mergeCell ref="H8:I8"/>
    <mergeCell ref="H9:I9"/>
    <mergeCell ref="H11:I11"/>
    <mergeCell ref="N8:O8"/>
    <mergeCell ref="N9:O9"/>
    <mergeCell ref="N11:O11"/>
    <mergeCell ref="N12:O12"/>
    <mergeCell ref="N13:O13"/>
    <mergeCell ref="B17:C17"/>
    <mergeCell ref="E17:F17"/>
    <mergeCell ref="E18:F18"/>
  </mergeCells>
  <conditionalFormatting sqref="E7:F8 H7:I8 K7:L8 N7:O8">
    <cfRule type="cellIs" priority="1" dxfId="0" operator="notEqual" stopIfTrue="1">
      <formula>""</formula>
    </cfRule>
  </conditionalFormatting>
  <dataValidations count="1">
    <dataValidation type="list" allowBlank="1" showInputMessage="1" showErrorMessage="1" sqref="B7:C7 B14:C14">
      <formula1>$R$4:$R$25</formula1>
    </dataValidation>
  </dataValidations>
  <printOptions/>
  <pageMargins left="0.75" right="0.75" top="1" bottom="1" header="0.512" footer="0.512"/>
  <pageSetup horizontalDpi="600" verticalDpi="600" orientation="landscape" paperSize="8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TOKO5-PC</dc:creator>
  <cp:keywords/>
  <dc:description/>
  <cp:lastModifiedBy>TOKO5-PC</cp:lastModifiedBy>
  <cp:lastPrinted>2011-06-03T05:50:41Z</cp:lastPrinted>
  <dcterms:created xsi:type="dcterms:W3CDTF">2011-05-20T00:33:04Z</dcterms:created>
  <dcterms:modified xsi:type="dcterms:W3CDTF">2012-01-23T07:41:04Z</dcterms:modified>
  <cp:category/>
  <cp:version/>
  <cp:contentType/>
  <cp:contentStatus/>
</cp:coreProperties>
</file>